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Q:\SOLICITATIONS\ACTIVE SOLICITATIONS\FY22-23\AHCA ITN 010-2223 - SMMC\Solicitation Docs\Final Drafts\"/>
    </mc:Choice>
  </mc:AlternateContent>
  <xr:revisionPtr revIDLastSave="0" documentId="13_ncr:1_{0DFE92AF-EA92-41E9-B64B-661068FDEB02}" xr6:coauthVersionLast="47" xr6:coauthVersionMax="47" xr10:uidLastSave="{00000000-0000-0000-0000-000000000000}"/>
  <bookViews>
    <workbookView xWindow="28680" yWindow="-210" windowWidth="29040" windowHeight="15840" tabRatio="784" xr2:uid="{00000000-000D-0000-FFFF-FFFF00000000}"/>
  </bookViews>
  <sheets>
    <sheet name="Respondent" sheetId="14" r:id="rId1"/>
    <sheet name="Instructions" sheetId="13" r:id="rId2"/>
    <sheet name="Scoring" sheetId="25" r:id="rId3"/>
    <sheet name="Region A" sheetId="1" r:id="rId4"/>
    <sheet name="Region B" sheetId="17" r:id="rId5"/>
    <sheet name="Region C" sheetId="18" r:id="rId6"/>
    <sheet name="Region D" sheetId="19" r:id="rId7"/>
    <sheet name="Region E" sheetId="20" r:id="rId8"/>
    <sheet name="Region F" sheetId="21" r:id="rId9"/>
    <sheet name="Region G" sheetId="22" r:id="rId10"/>
    <sheet name="Region H" sheetId="23" r:id="rId11"/>
    <sheet name="Region I" sheetId="24"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5" i="20" l="1"/>
  <c r="G8" i="24"/>
  <c r="G9" i="24"/>
  <c r="G20" i="24"/>
  <c r="G21" i="24"/>
  <c r="G32" i="24"/>
  <c r="G33" i="24"/>
  <c r="G44" i="24"/>
  <c r="G45" i="24"/>
  <c r="G13" i="23"/>
  <c r="G14" i="23"/>
  <c r="G15" i="23"/>
  <c r="G25" i="23"/>
  <c r="G26" i="23"/>
  <c r="G27" i="23"/>
  <c r="G36" i="23"/>
  <c r="G37" i="23"/>
  <c r="G38" i="23"/>
  <c r="G39" i="23"/>
  <c r="G14" i="22"/>
  <c r="G16" i="22"/>
  <c r="G17" i="22"/>
  <c r="G26" i="22"/>
  <c r="G28" i="22"/>
  <c r="G29" i="22"/>
  <c r="G38" i="22"/>
  <c r="G40" i="22"/>
  <c r="G41" i="22"/>
  <c r="G12" i="21"/>
  <c r="G24" i="21"/>
  <c r="G36" i="21"/>
  <c r="G37" i="21"/>
  <c r="G18" i="20"/>
  <c r="G30" i="20"/>
  <c r="G42" i="20"/>
  <c r="G17" i="19"/>
  <c r="G18" i="19"/>
  <c r="G29" i="19"/>
  <c r="G30" i="19"/>
  <c r="G41" i="19"/>
  <c r="G42" i="19"/>
  <c r="G9" i="18"/>
  <c r="G14" i="18"/>
  <c r="G16" i="18"/>
  <c r="G18" i="18"/>
  <c r="G21" i="18"/>
  <c r="G26" i="18"/>
  <c r="G28" i="18"/>
  <c r="G30" i="18"/>
  <c r="G33" i="18"/>
  <c r="G38" i="18"/>
  <c r="G40" i="18"/>
  <c r="G42" i="18"/>
  <c r="G45" i="18"/>
  <c r="G8" i="17"/>
  <c r="G20" i="17"/>
  <c r="G32" i="17"/>
  <c r="G44" i="17"/>
  <c r="G26" i="1"/>
  <c r="G38" i="1"/>
  <c r="H26" i="18"/>
  <c r="E46" i="24"/>
  <c r="G46" i="24" s="1"/>
  <c r="E45" i="24"/>
  <c r="E44" i="24"/>
  <c r="E43" i="24"/>
  <c r="E42" i="24"/>
  <c r="E41" i="24"/>
  <c r="G41" i="24" s="1"/>
  <c r="E40" i="24"/>
  <c r="G40" i="24" s="1"/>
  <c r="E39" i="24"/>
  <c r="G39" i="24" s="1"/>
  <c r="E38" i="24"/>
  <c r="G38" i="24" s="1"/>
  <c r="E37" i="24"/>
  <c r="E36" i="24"/>
  <c r="E35" i="24"/>
  <c r="E34" i="24"/>
  <c r="G34" i="24" s="1"/>
  <c r="E33" i="24"/>
  <c r="E32" i="24"/>
  <c r="E31" i="24"/>
  <c r="E30" i="24"/>
  <c r="E29" i="24"/>
  <c r="G29" i="24" s="1"/>
  <c r="E28" i="24"/>
  <c r="G28" i="24" s="1"/>
  <c r="E27" i="24"/>
  <c r="G27" i="24" s="1"/>
  <c r="E26" i="24"/>
  <c r="G26" i="24" s="1"/>
  <c r="E25" i="24"/>
  <c r="E24" i="24"/>
  <c r="E23" i="24"/>
  <c r="E22" i="24"/>
  <c r="G22" i="24" s="1"/>
  <c r="E21" i="24"/>
  <c r="E20" i="24"/>
  <c r="E19" i="24"/>
  <c r="E18" i="24"/>
  <c r="E17" i="24"/>
  <c r="E16" i="24"/>
  <c r="G16" i="24" s="1"/>
  <c r="E15" i="24"/>
  <c r="G15" i="24" s="1"/>
  <c r="E14" i="24"/>
  <c r="G14" i="24" s="1"/>
  <c r="E13" i="24"/>
  <c r="E12" i="24"/>
  <c r="E11" i="24"/>
  <c r="E10" i="24"/>
  <c r="G10" i="24" s="1"/>
  <c r="E9" i="24"/>
  <c r="E8" i="24"/>
  <c r="E7" i="24"/>
  <c r="E6" i="24"/>
  <c r="E46" i="23"/>
  <c r="E45" i="23"/>
  <c r="E44" i="23"/>
  <c r="G44" i="23" s="1"/>
  <c r="E43" i="23"/>
  <c r="E42" i="23"/>
  <c r="E41" i="23"/>
  <c r="G41" i="23" s="1"/>
  <c r="E40" i="23"/>
  <c r="G40" i="23" s="1"/>
  <c r="E39" i="23"/>
  <c r="E38" i="23"/>
  <c r="E37" i="23"/>
  <c r="E36" i="23"/>
  <c r="E35" i="23"/>
  <c r="G35" i="23" s="1"/>
  <c r="E34" i="23"/>
  <c r="E33" i="23"/>
  <c r="E32" i="23"/>
  <c r="G32" i="23" s="1"/>
  <c r="E31" i="23"/>
  <c r="E30" i="23"/>
  <c r="G30" i="23" s="1"/>
  <c r="E29" i="23"/>
  <c r="G29" i="23" s="1"/>
  <c r="E28" i="23"/>
  <c r="G28" i="23" s="1"/>
  <c r="E27" i="23"/>
  <c r="E26" i="23"/>
  <c r="E25" i="23"/>
  <c r="E24" i="23"/>
  <c r="G24" i="23" s="1"/>
  <c r="E23" i="23"/>
  <c r="G23" i="23" s="1"/>
  <c r="E22" i="23"/>
  <c r="E21" i="23"/>
  <c r="E20" i="23"/>
  <c r="E19" i="23"/>
  <c r="E18" i="23"/>
  <c r="E17" i="23"/>
  <c r="G17" i="23" s="1"/>
  <c r="E16" i="23"/>
  <c r="G16" i="23" s="1"/>
  <c r="H16" i="23" s="1"/>
  <c r="I16" i="23" s="1"/>
  <c r="J16" i="23" s="1"/>
  <c r="E15" i="23"/>
  <c r="E14" i="23"/>
  <c r="E13" i="23"/>
  <c r="E12" i="23"/>
  <c r="G12" i="23" s="1"/>
  <c r="E11" i="23"/>
  <c r="G11" i="23" s="1"/>
  <c r="E10" i="23"/>
  <c r="E9" i="23"/>
  <c r="G9" i="23" s="1"/>
  <c r="E8" i="23"/>
  <c r="G8" i="23" s="1"/>
  <c r="E7" i="23"/>
  <c r="E6" i="23"/>
  <c r="G6" i="23" s="1"/>
  <c r="E46" i="22"/>
  <c r="G46" i="22" s="1"/>
  <c r="E45" i="22"/>
  <c r="G45" i="22" s="1"/>
  <c r="E44" i="22"/>
  <c r="E43" i="22"/>
  <c r="E42" i="22"/>
  <c r="G42" i="22" s="1"/>
  <c r="E41" i="22"/>
  <c r="E40" i="22"/>
  <c r="E39" i="22"/>
  <c r="G39" i="22" s="1"/>
  <c r="E38" i="22"/>
  <c r="E37" i="22"/>
  <c r="G37" i="22" s="1"/>
  <c r="E36" i="22"/>
  <c r="E35" i="22"/>
  <c r="G35" i="22" s="1"/>
  <c r="E34" i="22"/>
  <c r="G34" i="22" s="1"/>
  <c r="E33" i="22"/>
  <c r="G33" i="22" s="1"/>
  <c r="E32" i="22"/>
  <c r="E31" i="22"/>
  <c r="E30" i="22"/>
  <c r="E29" i="22"/>
  <c r="E28" i="22"/>
  <c r="E27" i="22"/>
  <c r="G27" i="22" s="1"/>
  <c r="E26" i="22"/>
  <c r="E25" i="22"/>
  <c r="G25" i="22" s="1"/>
  <c r="E24" i="22"/>
  <c r="E23" i="22"/>
  <c r="G23" i="22" s="1"/>
  <c r="E22" i="22"/>
  <c r="G22" i="22" s="1"/>
  <c r="E21" i="22"/>
  <c r="G21" i="22" s="1"/>
  <c r="E20" i="22"/>
  <c r="E19" i="22"/>
  <c r="E18" i="22"/>
  <c r="E17" i="22"/>
  <c r="E16" i="22"/>
  <c r="E15" i="22"/>
  <c r="G15" i="22" s="1"/>
  <c r="E14" i="22"/>
  <c r="E13" i="22"/>
  <c r="G13" i="22" s="1"/>
  <c r="E12" i="22"/>
  <c r="E11" i="22"/>
  <c r="G11" i="22" s="1"/>
  <c r="E10" i="22"/>
  <c r="G10" i="22" s="1"/>
  <c r="E9" i="22"/>
  <c r="G9" i="22" s="1"/>
  <c r="E8" i="22"/>
  <c r="E7" i="22"/>
  <c r="E6" i="22"/>
  <c r="E46" i="21"/>
  <c r="G46" i="21" s="1"/>
  <c r="E45" i="21"/>
  <c r="E44" i="21"/>
  <c r="E43" i="21"/>
  <c r="E42" i="21"/>
  <c r="E41" i="21"/>
  <c r="G41" i="21" s="1"/>
  <c r="E40" i="21"/>
  <c r="G40" i="21" s="1"/>
  <c r="E39" i="21"/>
  <c r="E38" i="21"/>
  <c r="E37" i="21"/>
  <c r="E36" i="21"/>
  <c r="E35" i="21"/>
  <c r="G35" i="21" s="1"/>
  <c r="E34" i="21"/>
  <c r="G34" i="21" s="1"/>
  <c r="E33" i="21"/>
  <c r="E32" i="21"/>
  <c r="G32" i="21" s="1"/>
  <c r="H32" i="21" s="1"/>
  <c r="I32" i="21" s="1"/>
  <c r="J32" i="21" s="1"/>
  <c r="E31" i="21"/>
  <c r="G31" i="21" s="1"/>
  <c r="E30" i="21"/>
  <c r="E29" i="21"/>
  <c r="G29" i="21" s="1"/>
  <c r="E28" i="21"/>
  <c r="G28" i="21" s="1"/>
  <c r="E27" i="21"/>
  <c r="E26" i="21"/>
  <c r="E25" i="21"/>
  <c r="G25" i="21" s="1"/>
  <c r="E24" i="21"/>
  <c r="E23" i="21"/>
  <c r="G23" i="21" s="1"/>
  <c r="E22" i="21"/>
  <c r="G22" i="21" s="1"/>
  <c r="E21" i="21"/>
  <c r="E20" i="21"/>
  <c r="E19" i="21"/>
  <c r="E18" i="21"/>
  <c r="G18" i="21" s="1"/>
  <c r="H18" i="21" s="1"/>
  <c r="I18" i="21" s="1"/>
  <c r="J18" i="21" s="1"/>
  <c r="E17" i="21"/>
  <c r="G17" i="21" s="1"/>
  <c r="E16" i="21"/>
  <c r="E15" i="21"/>
  <c r="E14" i="21"/>
  <c r="E13" i="21"/>
  <c r="G13" i="21" s="1"/>
  <c r="E12" i="21"/>
  <c r="E11" i="21"/>
  <c r="G11" i="21" s="1"/>
  <c r="E10" i="21"/>
  <c r="E9" i="21"/>
  <c r="E8" i="21"/>
  <c r="G8" i="21" s="1"/>
  <c r="E7" i="21"/>
  <c r="E6" i="21"/>
  <c r="G6" i="21" s="1"/>
  <c r="E46" i="20"/>
  <c r="E44" i="20"/>
  <c r="E43" i="20"/>
  <c r="E42" i="20"/>
  <c r="E41" i="20"/>
  <c r="G41" i="20" s="1"/>
  <c r="E40" i="20"/>
  <c r="E39" i="20"/>
  <c r="G39" i="20" s="1"/>
  <c r="E38" i="20"/>
  <c r="G38" i="20" s="1"/>
  <c r="E37" i="20"/>
  <c r="G37" i="20" s="1"/>
  <c r="E36" i="20"/>
  <c r="G36" i="20" s="1"/>
  <c r="E35" i="20"/>
  <c r="E34" i="20"/>
  <c r="E33" i="20"/>
  <c r="E32" i="20"/>
  <c r="E31" i="20"/>
  <c r="E30" i="20"/>
  <c r="E29" i="20"/>
  <c r="G29" i="20" s="1"/>
  <c r="E28" i="20"/>
  <c r="G28" i="20" s="1"/>
  <c r="E27" i="20"/>
  <c r="G27" i="20" s="1"/>
  <c r="E26" i="20"/>
  <c r="G26" i="20" s="1"/>
  <c r="E25" i="20"/>
  <c r="G25" i="20" s="1"/>
  <c r="E24" i="20"/>
  <c r="G24" i="20" s="1"/>
  <c r="E23" i="20"/>
  <c r="E22" i="20"/>
  <c r="E21" i="20"/>
  <c r="E20" i="20"/>
  <c r="E19" i="20"/>
  <c r="E18" i="20"/>
  <c r="E17" i="20"/>
  <c r="G17" i="20" s="1"/>
  <c r="E16" i="20"/>
  <c r="G16" i="20" s="1"/>
  <c r="E15" i="20"/>
  <c r="G15" i="20" s="1"/>
  <c r="E14" i="20"/>
  <c r="G14" i="20" s="1"/>
  <c r="E13" i="20"/>
  <c r="G13" i="20" s="1"/>
  <c r="E12" i="20"/>
  <c r="G12" i="20" s="1"/>
  <c r="E11" i="20"/>
  <c r="E10" i="20"/>
  <c r="E9" i="20"/>
  <c r="E8" i="20"/>
  <c r="E7" i="20"/>
  <c r="E6" i="20"/>
  <c r="E46" i="19"/>
  <c r="E45" i="19"/>
  <c r="E44" i="19"/>
  <c r="G44" i="19" s="1"/>
  <c r="E43" i="19"/>
  <c r="G43" i="19" s="1"/>
  <c r="E42" i="19"/>
  <c r="E41" i="19"/>
  <c r="E40" i="19"/>
  <c r="G40" i="19" s="1"/>
  <c r="E39" i="19"/>
  <c r="G39" i="19" s="1"/>
  <c r="E38" i="19"/>
  <c r="E37" i="19"/>
  <c r="G37" i="19" s="1"/>
  <c r="E36" i="19"/>
  <c r="G36" i="19" s="1"/>
  <c r="E35" i="19"/>
  <c r="G35" i="19" s="1"/>
  <c r="E34" i="19"/>
  <c r="E33" i="19"/>
  <c r="E32" i="19"/>
  <c r="G32" i="19" s="1"/>
  <c r="E31" i="19"/>
  <c r="G31" i="19" s="1"/>
  <c r="E30" i="19"/>
  <c r="E29" i="19"/>
  <c r="E28" i="19"/>
  <c r="G28" i="19" s="1"/>
  <c r="E27" i="19"/>
  <c r="G27" i="19" s="1"/>
  <c r="E26" i="19"/>
  <c r="E25" i="19"/>
  <c r="G25" i="19" s="1"/>
  <c r="E24" i="19"/>
  <c r="G24" i="19" s="1"/>
  <c r="E23" i="19"/>
  <c r="G23" i="19" s="1"/>
  <c r="E22" i="19"/>
  <c r="E21" i="19"/>
  <c r="E20" i="19"/>
  <c r="G20" i="19" s="1"/>
  <c r="E19" i="19"/>
  <c r="G19" i="19" s="1"/>
  <c r="E18" i="19"/>
  <c r="E17" i="19"/>
  <c r="E16" i="19"/>
  <c r="G16" i="19" s="1"/>
  <c r="E15" i="19"/>
  <c r="G15" i="19" s="1"/>
  <c r="E14" i="19"/>
  <c r="E13" i="19"/>
  <c r="G13" i="19" s="1"/>
  <c r="E12" i="19"/>
  <c r="G12" i="19" s="1"/>
  <c r="E11" i="19"/>
  <c r="G11" i="19" s="1"/>
  <c r="E10" i="19"/>
  <c r="E9" i="19"/>
  <c r="E8" i="19"/>
  <c r="G8" i="19" s="1"/>
  <c r="E7" i="19"/>
  <c r="G7" i="19" s="1"/>
  <c r="E6" i="19"/>
  <c r="E46" i="18"/>
  <c r="E45" i="18"/>
  <c r="E44" i="18"/>
  <c r="G44" i="18" s="1"/>
  <c r="E43" i="18"/>
  <c r="E42" i="18"/>
  <c r="E41" i="18"/>
  <c r="G41" i="18" s="1"/>
  <c r="E40" i="18"/>
  <c r="E39" i="18"/>
  <c r="G39" i="18" s="1"/>
  <c r="E38" i="18"/>
  <c r="E37" i="18"/>
  <c r="E36" i="18"/>
  <c r="E35" i="18"/>
  <c r="E34" i="18"/>
  <c r="G34" i="18" s="1"/>
  <c r="E33" i="18"/>
  <c r="E32" i="18"/>
  <c r="G32" i="18" s="1"/>
  <c r="E31" i="18"/>
  <c r="E30" i="18"/>
  <c r="E29" i="18"/>
  <c r="G29" i="18" s="1"/>
  <c r="E28" i="18"/>
  <c r="E27" i="18"/>
  <c r="G27" i="18" s="1"/>
  <c r="E26" i="18"/>
  <c r="E25" i="18"/>
  <c r="G25" i="18" s="1"/>
  <c r="H25" i="18" s="1"/>
  <c r="E24" i="18"/>
  <c r="G24" i="18" s="1"/>
  <c r="E23" i="18"/>
  <c r="E22" i="18"/>
  <c r="G22" i="18" s="1"/>
  <c r="E21" i="18"/>
  <c r="E20" i="18"/>
  <c r="E19" i="18"/>
  <c r="E18" i="18"/>
  <c r="E17" i="18"/>
  <c r="G17" i="18" s="1"/>
  <c r="E16" i="18"/>
  <c r="E15" i="18"/>
  <c r="G15" i="18" s="1"/>
  <c r="E14" i="18"/>
  <c r="E13" i="18"/>
  <c r="G13" i="18" s="1"/>
  <c r="E12" i="18"/>
  <c r="G12" i="18" s="1"/>
  <c r="E11" i="18"/>
  <c r="E10" i="18"/>
  <c r="G10" i="18" s="1"/>
  <c r="E9" i="18"/>
  <c r="E8" i="18"/>
  <c r="G8" i="18" s="1"/>
  <c r="E7" i="18"/>
  <c r="G7" i="18" s="1"/>
  <c r="E6" i="18"/>
  <c r="G6" i="18" s="1"/>
  <c r="E46" i="17"/>
  <c r="E45" i="17"/>
  <c r="E44" i="17"/>
  <c r="E43" i="17"/>
  <c r="G43" i="17" s="1"/>
  <c r="E42" i="17"/>
  <c r="G42" i="17" s="1"/>
  <c r="E41" i="17"/>
  <c r="G41" i="17" s="1"/>
  <c r="E40" i="17"/>
  <c r="G40" i="17" s="1"/>
  <c r="E39" i="17"/>
  <c r="G39" i="17" s="1"/>
  <c r="E38" i="17"/>
  <c r="G38" i="17" s="1"/>
  <c r="E37" i="17"/>
  <c r="E36" i="17"/>
  <c r="E35" i="17"/>
  <c r="E34" i="17"/>
  <c r="E33" i="17"/>
  <c r="E32" i="17"/>
  <c r="E31" i="17"/>
  <c r="E30" i="17"/>
  <c r="G30" i="17" s="1"/>
  <c r="E29" i="17"/>
  <c r="G29" i="17" s="1"/>
  <c r="E28" i="17"/>
  <c r="G28" i="17" s="1"/>
  <c r="E27" i="17"/>
  <c r="G27" i="17" s="1"/>
  <c r="E26" i="17"/>
  <c r="G26" i="17" s="1"/>
  <c r="E25" i="17"/>
  <c r="E24" i="17"/>
  <c r="E23" i="17"/>
  <c r="E22" i="17"/>
  <c r="E21" i="17"/>
  <c r="E20" i="17"/>
  <c r="E19" i="17"/>
  <c r="E18" i="17"/>
  <c r="G18" i="17" s="1"/>
  <c r="E17" i="17"/>
  <c r="G17" i="17" s="1"/>
  <c r="E16" i="17"/>
  <c r="G16" i="17" s="1"/>
  <c r="E15" i="17"/>
  <c r="G15" i="17" s="1"/>
  <c r="E14" i="17"/>
  <c r="G14" i="17" s="1"/>
  <c r="E13" i="17"/>
  <c r="E12" i="17"/>
  <c r="E11" i="17"/>
  <c r="E10" i="17"/>
  <c r="E9" i="17"/>
  <c r="E8" i="17"/>
  <c r="E7" i="17"/>
  <c r="E6" i="17"/>
  <c r="G6" i="17" s="1"/>
  <c r="E27" i="1"/>
  <c r="G27" i="1" s="1"/>
  <c r="E46" i="1"/>
  <c r="G46" i="1" s="1"/>
  <c r="E45" i="1"/>
  <c r="G45" i="1" s="1"/>
  <c r="E44" i="1"/>
  <c r="G44" i="1" s="1"/>
  <c r="E43" i="1"/>
  <c r="E42" i="1"/>
  <c r="E41" i="1"/>
  <c r="G41" i="1" s="1"/>
  <c r="E40" i="1"/>
  <c r="G40" i="1" s="1"/>
  <c r="E39" i="1"/>
  <c r="G39" i="1" s="1"/>
  <c r="E38" i="1"/>
  <c r="E37" i="1"/>
  <c r="G37" i="1" s="1"/>
  <c r="E36" i="1"/>
  <c r="G36" i="1" s="1"/>
  <c r="E35" i="1"/>
  <c r="G35" i="1" s="1"/>
  <c r="E34" i="1"/>
  <c r="G34" i="1" s="1"/>
  <c r="E33" i="1"/>
  <c r="G33" i="1" s="1"/>
  <c r="E32" i="1"/>
  <c r="G32" i="1" s="1"/>
  <c r="E31" i="1"/>
  <c r="E30" i="1"/>
  <c r="E29" i="1"/>
  <c r="G29" i="1" s="1"/>
  <c r="E28" i="1"/>
  <c r="G28" i="1" s="1"/>
  <c r="E26" i="1"/>
  <c r="E25" i="1"/>
  <c r="G25" i="1" s="1"/>
  <c r="E24" i="1"/>
  <c r="G24" i="1" s="1"/>
  <c r="E23" i="1"/>
  <c r="G23" i="1" s="1"/>
  <c r="E22" i="1"/>
  <c r="E21" i="1"/>
  <c r="E20" i="1"/>
  <c r="G20" i="1" s="1"/>
  <c r="H20" i="1" s="1"/>
  <c r="E19" i="1"/>
  <c r="E18" i="1"/>
  <c r="E17" i="1"/>
  <c r="G17" i="1" s="1"/>
  <c r="E16" i="1"/>
  <c r="G16" i="1" s="1"/>
  <c r="G43" i="24" l="1"/>
  <c r="H43" i="24" s="1"/>
  <c r="I43" i="24" s="1"/>
  <c r="J43" i="24" s="1"/>
  <c r="G31" i="24"/>
  <c r="H31" i="24" s="1"/>
  <c r="I31" i="24" s="1"/>
  <c r="J31" i="24" s="1"/>
  <c r="G19" i="24"/>
  <c r="H19" i="24" s="1"/>
  <c r="I19" i="24" s="1"/>
  <c r="J19" i="24" s="1"/>
  <c r="G7" i="24"/>
  <c r="H7" i="24" s="1"/>
  <c r="I7" i="24" s="1"/>
  <c r="J7" i="24" s="1"/>
  <c r="H17" i="24"/>
  <c r="I17" i="24" s="1"/>
  <c r="J17" i="24" s="1"/>
  <c r="H30" i="24"/>
  <c r="I30" i="24" s="1"/>
  <c r="J30" i="24" s="1"/>
  <c r="G42" i="24"/>
  <c r="H42" i="24" s="1"/>
  <c r="I42" i="24" s="1"/>
  <c r="J42" i="24" s="1"/>
  <c r="G30" i="24"/>
  <c r="G18" i="24"/>
  <c r="H18" i="24" s="1"/>
  <c r="I18" i="24" s="1"/>
  <c r="J18" i="24" s="1"/>
  <c r="H9" i="24"/>
  <c r="I9" i="24" s="1"/>
  <c r="J9" i="24" s="1"/>
  <c r="H21" i="24"/>
  <c r="I21" i="24" s="1"/>
  <c r="J21" i="24" s="1"/>
  <c r="H33" i="24"/>
  <c r="I33" i="24" s="1"/>
  <c r="J33" i="24" s="1"/>
  <c r="H45" i="24"/>
  <c r="I45" i="24" s="1"/>
  <c r="J45" i="24" s="1"/>
  <c r="G17" i="24"/>
  <c r="H11" i="24"/>
  <c r="I11" i="24" s="1"/>
  <c r="J11" i="24" s="1"/>
  <c r="H23" i="24"/>
  <c r="I23" i="24" s="1"/>
  <c r="J23" i="24" s="1"/>
  <c r="H35" i="24"/>
  <c r="I35" i="24" s="1"/>
  <c r="J35" i="24" s="1"/>
  <c r="H36" i="24"/>
  <c r="I36" i="24" s="1"/>
  <c r="J36" i="24" s="1"/>
  <c r="G37" i="24"/>
  <c r="H37" i="24" s="1"/>
  <c r="I37" i="24" s="1"/>
  <c r="J37" i="24" s="1"/>
  <c r="G25" i="24"/>
  <c r="H25" i="24" s="1"/>
  <c r="I25" i="24" s="1"/>
  <c r="J25" i="24" s="1"/>
  <c r="G13" i="24"/>
  <c r="H13" i="24" s="1"/>
  <c r="I13" i="24" s="1"/>
  <c r="J13" i="24" s="1"/>
  <c r="H14" i="24"/>
  <c r="I14" i="24" s="1"/>
  <c r="J14" i="24" s="1"/>
  <c r="H26" i="24"/>
  <c r="I26" i="24" s="1"/>
  <c r="J26" i="24" s="1"/>
  <c r="H38" i="24"/>
  <c r="I38" i="24" s="1"/>
  <c r="J38" i="24" s="1"/>
  <c r="G36" i="24"/>
  <c r="G24" i="24"/>
  <c r="H24" i="24" s="1"/>
  <c r="I24" i="24" s="1"/>
  <c r="J24" i="24" s="1"/>
  <c r="G12" i="24"/>
  <c r="H12" i="24" s="1"/>
  <c r="I12" i="24" s="1"/>
  <c r="J12" i="24" s="1"/>
  <c r="G6" i="24"/>
  <c r="H6" i="24" s="1"/>
  <c r="I6" i="24" s="1"/>
  <c r="J6" i="24" s="1"/>
  <c r="G35" i="24"/>
  <c r="G23" i="24"/>
  <c r="G11" i="24"/>
  <c r="H16" i="24"/>
  <c r="I16" i="24" s="1"/>
  <c r="J16" i="24" s="1"/>
  <c r="H28" i="24"/>
  <c r="I28" i="24" s="1"/>
  <c r="J28" i="24" s="1"/>
  <c r="H40" i="24"/>
  <c r="I40" i="24" s="1"/>
  <c r="J40" i="24" s="1"/>
  <c r="H33" i="23"/>
  <c r="I33" i="23" s="1"/>
  <c r="J33" i="23" s="1"/>
  <c r="H45" i="23"/>
  <c r="I45" i="23" s="1"/>
  <c r="J45" i="23" s="1"/>
  <c r="H20" i="23"/>
  <c r="I20" i="23" s="1"/>
  <c r="J20" i="23" s="1"/>
  <c r="H10" i="23"/>
  <c r="I10" i="23" s="1"/>
  <c r="J10" i="23" s="1"/>
  <c r="H22" i="23"/>
  <c r="I22" i="23" s="1"/>
  <c r="J22" i="23" s="1"/>
  <c r="H34" i="23"/>
  <c r="I34" i="23" s="1"/>
  <c r="J34" i="23" s="1"/>
  <c r="H11" i="23"/>
  <c r="I11" i="23" s="1"/>
  <c r="J11" i="23" s="1"/>
  <c r="H23" i="23"/>
  <c r="I23" i="23" s="1"/>
  <c r="J23" i="23" s="1"/>
  <c r="H35" i="23"/>
  <c r="I35" i="23" s="1"/>
  <c r="J35" i="23" s="1"/>
  <c r="G46" i="23"/>
  <c r="H46" i="23" s="1"/>
  <c r="I46" i="23" s="1"/>
  <c r="J46" i="23" s="1"/>
  <c r="G34" i="23"/>
  <c r="G22" i="23"/>
  <c r="G10" i="23"/>
  <c r="H12" i="23"/>
  <c r="I12" i="23" s="1"/>
  <c r="J12" i="23" s="1"/>
  <c r="H24" i="23"/>
  <c r="I24" i="23" s="1"/>
  <c r="J24" i="23" s="1"/>
  <c r="H36" i="23"/>
  <c r="I36" i="23" s="1"/>
  <c r="J36" i="23" s="1"/>
  <c r="G45" i="23"/>
  <c r="G33" i="23"/>
  <c r="G21" i="23"/>
  <c r="H21" i="23" s="1"/>
  <c r="I21" i="23" s="1"/>
  <c r="J21" i="23" s="1"/>
  <c r="H25" i="23"/>
  <c r="I25" i="23" s="1"/>
  <c r="J25" i="23" s="1"/>
  <c r="H37" i="23"/>
  <c r="I37" i="23" s="1"/>
  <c r="J37" i="23" s="1"/>
  <c r="G20" i="23"/>
  <c r="H14" i="23"/>
  <c r="I14" i="23" s="1"/>
  <c r="J14" i="23" s="1"/>
  <c r="H26" i="23"/>
  <c r="I26" i="23" s="1"/>
  <c r="J26" i="23" s="1"/>
  <c r="G43" i="23"/>
  <c r="H43" i="23" s="1"/>
  <c r="I43" i="23" s="1"/>
  <c r="J43" i="23" s="1"/>
  <c r="G31" i="23"/>
  <c r="H31" i="23" s="1"/>
  <c r="I31" i="23" s="1"/>
  <c r="J31" i="23" s="1"/>
  <c r="G19" i="23"/>
  <c r="H19" i="23" s="1"/>
  <c r="I19" i="23" s="1"/>
  <c r="J19" i="23" s="1"/>
  <c r="G7" i="23"/>
  <c r="H7" i="23" s="1"/>
  <c r="I7" i="23" s="1"/>
  <c r="J7" i="23" s="1"/>
  <c r="H6" i="23"/>
  <c r="I6" i="23" s="1"/>
  <c r="J6" i="23" s="1"/>
  <c r="H32" i="23"/>
  <c r="I32" i="23" s="1"/>
  <c r="J32" i="23" s="1"/>
  <c r="H15" i="23"/>
  <c r="I15" i="23" s="1"/>
  <c r="J15" i="23" s="1"/>
  <c r="H27" i="23"/>
  <c r="I27" i="23" s="1"/>
  <c r="J27" i="23" s="1"/>
  <c r="H39" i="23"/>
  <c r="I39" i="23" s="1"/>
  <c r="J39" i="23" s="1"/>
  <c r="G42" i="23"/>
  <c r="H42" i="23" s="1"/>
  <c r="I42" i="23" s="1"/>
  <c r="J42" i="23" s="1"/>
  <c r="G18" i="23"/>
  <c r="H18" i="23" s="1"/>
  <c r="I18" i="23" s="1"/>
  <c r="J18" i="23" s="1"/>
  <c r="H44" i="23"/>
  <c r="I44" i="23" s="1"/>
  <c r="J44" i="23" s="1"/>
  <c r="H30" i="23"/>
  <c r="I30" i="23" s="1"/>
  <c r="J30" i="23" s="1"/>
  <c r="H8" i="23"/>
  <c r="I8" i="23" s="1"/>
  <c r="J8" i="23" s="1"/>
  <c r="H17" i="23"/>
  <c r="I17" i="23" s="1"/>
  <c r="J17" i="23" s="1"/>
  <c r="H29" i="23"/>
  <c r="I29" i="23" s="1"/>
  <c r="J29" i="23" s="1"/>
  <c r="H14" i="22"/>
  <c r="I14" i="22" s="1"/>
  <c r="J14" i="22" s="1"/>
  <c r="H26" i="22"/>
  <c r="I26" i="22" s="1"/>
  <c r="J26" i="22" s="1"/>
  <c r="H38" i="22"/>
  <c r="I38" i="22" s="1"/>
  <c r="J38" i="22" s="1"/>
  <c r="H16" i="22"/>
  <c r="I16" i="22" s="1"/>
  <c r="J16" i="22" s="1"/>
  <c r="H13" i="22"/>
  <c r="I13" i="22" s="1"/>
  <c r="J13" i="22" s="1"/>
  <c r="H15" i="22"/>
  <c r="I15" i="22" s="1"/>
  <c r="J15" i="22" s="1"/>
  <c r="G36" i="22"/>
  <c r="H36" i="22" s="1"/>
  <c r="I36" i="22" s="1"/>
  <c r="J36" i="22" s="1"/>
  <c r="G24" i="22"/>
  <c r="H24" i="22" s="1"/>
  <c r="I24" i="22" s="1"/>
  <c r="J24" i="22" s="1"/>
  <c r="G12" i="22"/>
  <c r="H12" i="22" s="1"/>
  <c r="I12" i="22" s="1"/>
  <c r="J12" i="22" s="1"/>
  <c r="G6" i="22"/>
  <c r="H6" i="22" s="1"/>
  <c r="I6" i="22" s="1"/>
  <c r="J6" i="22" s="1"/>
  <c r="H25" i="22"/>
  <c r="I25" i="22" s="1"/>
  <c r="J25" i="22" s="1"/>
  <c r="H31" i="22"/>
  <c r="I31" i="22" s="1"/>
  <c r="J31" i="22" s="1"/>
  <c r="H43" i="22"/>
  <c r="I43" i="22" s="1"/>
  <c r="J43" i="22" s="1"/>
  <c r="H8" i="22"/>
  <c r="I8" i="22" s="1"/>
  <c r="J8" i="22" s="1"/>
  <c r="H20" i="22"/>
  <c r="I20" i="22" s="1"/>
  <c r="J20" i="22" s="1"/>
  <c r="H32" i="22"/>
  <c r="I32" i="22" s="1"/>
  <c r="J32" i="22" s="1"/>
  <c r="H9" i="22"/>
  <c r="I9" i="22" s="1"/>
  <c r="J9" i="22" s="1"/>
  <c r="H21" i="22"/>
  <c r="I21" i="22" s="1"/>
  <c r="J21" i="22" s="1"/>
  <c r="H33" i="22"/>
  <c r="I33" i="22" s="1"/>
  <c r="J33" i="22" s="1"/>
  <c r="H45" i="22"/>
  <c r="I45" i="22" s="1"/>
  <c r="J45" i="22" s="1"/>
  <c r="G44" i="22"/>
  <c r="H44" i="22" s="1"/>
  <c r="I44" i="22" s="1"/>
  <c r="J44" i="22" s="1"/>
  <c r="G32" i="22"/>
  <c r="G20" i="22"/>
  <c r="G8" i="22"/>
  <c r="H37" i="22"/>
  <c r="I37" i="22" s="1"/>
  <c r="J37" i="22" s="1"/>
  <c r="H10" i="22"/>
  <c r="I10" i="22" s="1"/>
  <c r="J10" i="22" s="1"/>
  <c r="H22" i="22"/>
  <c r="I22" i="22" s="1"/>
  <c r="J22" i="22" s="1"/>
  <c r="H34" i="22"/>
  <c r="I34" i="22" s="1"/>
  <c r="J34" i="22" s="1"/>
  <c r="H46" i="22"/>
  <c r="I46" i="22" s="1"/>
  <c r="J46" i="22" s="1"/>
  <c r="G43" i="22"/>
  <c r="G31" i="22"/>
  <c r="G19" i="22"/>
  <c r="H19" i="22" s="1"/>
  <c r="I19" i="22" s="1"/>
  <c r="J19" i="22" s="1"/>
  <c r="G7" i="22"/>
  <c r="H7" i="22" s="1"/>
  <c r="I7" i="22" s="1"/>
  <c r="J7" i="22" s="1"/>
  <c r="H11" i="22"/>
  <c r="I11" i="22" s="1"/>
  <c r="J11" i="22" s="1"/>
  <c r="H23" i="22"/>
  <c r="I23" i="22" s="1"/>
  <c r="J23" i="22" s="1"/>
  <c r="H35" i="22"/>
  <c r="I35" i="22" s="1"/>
  <c r="J35" i="22" s="1"/>
  <c r="G30" i="22"/>
  <c r="H30" i="22" s="1"/>
  <c r="I30" i="22" s="1"/>
  <c r="J30" i="22" s="1"/>
  <c r="G18" i="22"/>
  <c r="H18" i="22" s="1"/>
  <c r="I18" i="22" s="1"/>
  <c r="J18" i="22" s="1"/>
  <c r="H21" i="21"/>
  <c r="I21" i="21" s="1"/>
  <c r="J21" i="21" s="1"/>
  <c r="G10" i="21"/>
  <c r="H10" i="21" s="1"/>
  <c r="I10" i="21" s="1"/>
  <c r="J10" i="21" s="1"/>
  <c r="H11" i="21"/>
  <c r="I11" i="21" s="1"/>
  <c r="J11" i="21" s="1"/>
  <c r="H22" i="21"/>
  <c r="I22" i="21" s="1"/>
  <c r="J22" i="21" s="1"/>
  <c r="G45" i="21"/>
  <c r="H45" i="21" s="1"/>
  <c r="I45" i="21" s="1"/>
  <c r="J45" i="21" s="1"/>
  <c r="G33" i="21"/>
  <c r="H33" i="21" s="1"/>
  <c r="I33" i="21" s="1"/>
  <c r="J33" i="21" s="1"/>
  <c r="G21" i="21"/>
  <c r="G9" i="21"/>
  <c r="H9" i="21" s="1"/>
  <c r="I9" i="21" s="1"/>
  <c r="J9" i="21" s="1"/>
  <c r="H12" i="21"/>
  <c r="I12" i="21" s="1"/>
  <c r="J12" i="21" s="1"/>
  <c r="H23" i="21"/>
  <c r="I23" i="21" s="1"/>
  <c r="J23" i="21" s="1"/>
  <c r="H34" i="21"/>
  <c r="I34" i="21" s="1"/>
  <c r="J34" i="21" s="1"/>
  <c r="H46" i="21"/>
  <c r="I46" i="21" s="1"/>
  <c r="J46" i="21" s="1"/>
  <c r="G44" i="21"/>
  <c r="H44" i="21" s="1"/>
  <c r="I44" i="21" s="1"/>
  <c r="J44" i="21" s="1"/>
  <c r="G20" i="21"/>
  <c r="H20" i="21" s="1"/>
  <c r="I20" i="21" s="1"/>
  <c r="J20" i="21" s="1"/>
  <c r="H13" i="21"/>
  <c r="I13" i="21" s="1"/>
  <c r="J13" i="21" s="1"/>
  <c r="H24" i="21"/>
  <c r="I24" i="21" s="1"/>
  <c r="J24" i="21" s="1"/>
  <c r="H35" i="21"/>
  <c r="I35" i="21" s="1"/>
  <c r="J35" i="21" s="1"/>
  <c r="G43" i="21"/>
  <c r="H43" i="21" s="1"/>
  <c r="I43" i="21" s="1"/>
  <c r="J43" i="21" s="1"/>
  <c r="G19" i="21"/>
  <c r="H19" i="21" s="1"/>
  <c r="I19" i="21" s="1"/>
  <c r="J19" i="21" s="1"/>
  <c r="G7" i="21"/>
  <c r="H7" i="21" s="1"/>
  <c r="I7" i="21" s="1"/>
  <c r="J7" i="21" s="1"/>
  <c r="H8" i="21"/>
  <c r="I8" i="21" s="1"/>
  <c r="J8" i="21" s="1"/>
  <c r="H14" i="21"/>
  <c r="I14" i="21" s="1"/>
  <c r="J14" i="21" s="1"/>
  <c r="H25" i="21"/>
  <c r="I25" i="21" s="1"/>
  <c r="J25" i="21" s="1"/>
  <c r="H36" i="21"/>
  <c r="I36" i="21" s="1"/>
  <c r="J36" i="21" s="1"/>
  <c r="G42" i="21"/>
  <c r="H42" i="21" s="1"/>
  <c r="I42" i="21" s="1"/>
  <c r="J42" i="21" s="1"/>
  <c r="G30" i="21"/>
  <c r="H30" i="21" s="1"/>
  <c r="I30" i="21" s="1"/>
  <c r="J30" i="21" s="1"/>
  <c r="H31" i="21"/>
  <c r="I31" i="21" s="1"/>
  <c r="J31" i="21" s="1"/>
  <c r="H26" i="21"/>
  <c r="I26" i="21" s="1"/>
  <c r="J26" i="21" s="1"/>
  <c r="H37" i="21"/>
  <c r="I37" i="21" s="1"/>
  <c r="J37" i="21" s="1"/>
  <c r="H27" i="21"/>
  <c r="I27" i="21" s="1"/>
  <c r="J27" i="21" s="1"/>
  <c r="H38" i="21"/>
  <c r="I38" i="21" s="1"/>
  <c r="J38" i="21" s="1"/>
  <c r="G16" i="21"/>
  <c r="H16" i="21" s="1"/>
  <c r="I16" i="21" s="1"/>
  <c r="J16" i="21" s="1"/>
  <c r="H28" i="21"/>
  <c r="I28" i="21" s="1"/>
  <c r="J28" i="21" s="1"/>
  <c r="G39" i="21"/>
  <c r="H39" i="21" s="1"/>
  <c r="I39" i="21" s="1"/>
  <c r="J39" i="21" s="1"/>
  <c r="G27" i="21"/>
  <c r="G15" i="21"/>
  <c r="H15" i="21" s="1"/>
  <c r="I15" i="21" s="1"/>
  <c r="J15" i="21" s="1"/>
  <c r="H6" i="21"/>
  <c r="I6" i="21" s="1"/>
  <c r="J6" i="21" s="1"/>
  <c r="H40" i="21"/>
  <c r="I40" i="21" s="1"/>
  <c r="J40" i="21" s="1"/>
  <c r="G38" i="21"/>
  <c r="G26" i="21"/>
  <c r="G14" i="21"/>
  <c r="H18" i="20"/>
  <c r="I18" i="20" s="1"/>
  <c r="J18" i="20" s="1"/>
  <c r="H30" i="20"/>
  <c r="I30" i="20" s="1"/>
  <c r="J30" i="20" s="1"/>
  <c r="H42" i="20"/>
  <c r="I42" i="20" s="1"/>
  <c r="J42" i="20" s="1"/>
  <c r="G40" i="20"/>
  <c r="H40" i="20" s="1"/>
  <c r="I40" i="20" s="1"/>
  <c r="J40" i="20" s="1"/>
  <c r="H43" i="20"/>
  <c r="I43" i="20" s="1"/>
  <c r="J43" i="20" s="1"/>
  <c r="H8" i="20"/>
  <c r="I8" i="20" s="1"/>
  <c r="J8" i="20" s="1"/>
  <c r="H10" i="20"/>
  <c r="I10" i="20" s="1"/>
  <c r="J10" i="20" s="1"/>
  <c r="H11" i="20"/>
  <c r="I11" i="20" s="1"/>
  <c r="J11" i="20" s="1"/>
  <c r="H23" i="20"/>
  <c r="I23" i="20" s="1"/>
  <c r="J23" i="20" s="1"/>
  <c r="G6" i="20"/>
  <c r="H6" i="20" s="1"/>
  <c r="I6" i="20" s="1"/>
  <c r="J6" i="20" s="1"/>
  <c r="G35" i="20"/>
  <c r="H35" i="20" s="1"/>
  <c r="I35" i="20" s="1"/>
  <c r="J35" i="20" s="1"/>
  <c r="G23" i="20"/>
  <c r="G11" i="20"/>
  <c r="H28" i="20"/>
  <c r="I28" i="20" s="1"/>
  <c r="J28" i="20" s="1"/>
  <c r="H12" i="20"/>
  <c r="I12" i="20" s="1"/>
  <c r="J12" i="20" s="1"/>
  <c r="H24" i="20"/>
  <c r="I24" i="20" s="1"/>
  <c r="J24" i="20" s="1"/>
  <c r="H36" i="20"/>
  <c r="I36" i="20" s="1"/>
  <c r="J36" i="20" s="1"/>
  <c r="G46" i="20"/>
  <c r="H46" i="20" s="1"/>
  <c r="I46" i="20" s="1"/>
  <c r="J46" i="20" s="1"/>
  <c r="G34" i="20"/>
  <c r="H34" i="20" s="1"/>
  <c r="I34" i="20" s="1"/>
  <c r="J34" i="20" s="1"/>
  <c r="G22" i="20"/>
  <c r="H22" i="20" s="1"/>
  <c r="I22" i="20" s="1"/>
  <c r="J22" i="20" s="1"/>
  <c r="G10" i="20"/>
  <c r="H13" i="20"/>
  <c r="I13" i="20" s="1"/>
  <c r="J13" i="20" s="1"/>
  <c r="H25" i="20"/>
  <c r="I25" i="20" s="1"/>
  <c r="J25" i="20" s="1"/>
  <c r="H37" i="20"/>
  <c r="I37" i="20" s="1"/>
  <c r="J37" i="20" s="1"/>
  <c r="G45" i="20"/>
  <c r="H45" i="20" s="1"/>
  <c r="I45" i="20" s="1"/>
  <c r="J45" i="20" s="1"/>
  <c r="G33" i="20"/>
  <c r="H33" i="20" s="1"/>
  <c r="I33" i="20" s="1"/>
  <c r="J33" i="20" s="1"/>
  <c r="G21" i="20"/>
  <c r="H21" i="20" s="1"/>
  <c r="I21" i="20" s="1"/>
  <c r="J21" i="20" s="1"/>
  <c r="G9" i="20"/>
  <c r="H9" i="20" s="1"/>
  <c r="I9" i="20" s="1"/>
  <c r="J9" i="20" s="1"/>
  <c r="H16" i="20"/>
  <c r="I16" i="20" s="1"/>
  <c r="J16" i="20" s="1"/>
  <c r="H14" i="20"/>
  <c r="I14" i="20" s="1"/>
  <c r="J14" i="20" s="1"/>
  <c r="H26" i="20"/>
  <c r="I26" i="20" s="1"/>
  <c r="J26" i="20" s="1"/>
  <c r="H38" i="20"/>
  <c r="I38" i="20" s="1"/>
  <c r="J38" i="20" s="1"/>
  <c r="G44" i="20"/>
  <c r="H44" i="20" s="1"/>
  <c r="I44" i="20" s="1"/>
  <c r="J44" i="20" s="1"/>
  <c r="G32" i="20"/>
  <c r="H32" i="20" s="1"/>
  <c r="I32" i="20" s="1"/>
  <c r="J32" i="20" s="1"/>
  <c r="G20" i="20"/>
  <c r="H20" i="20" s="1"/>
  <c r="I20" i="20" s="1"/>
  <c r="J20" i="20" s="1"/>
  <c r="G8" i="20"/>
  <c r="H15" i="20"/>
  <c r="I15" i="20" s="1"/>
  <c r="J15" i="20" s="1"/>
  <c r="H27" i="20"/>
  <c r="I27" i="20" s="1"/>
  <c r="J27" i="20" s="1"/>
  <c r="H39" i="20"/>
  <c r="I39" i="20" s="1"/>
  <c r="J39" i="20" s="1"/>
  <c r="G43" i="20"/>
  <c r="G31" i="20"/>
  <c r="H31" i="20" s="1"/>
  <c r="I31" i="20" s="1"/>
  <c r="J31" i="20" s="1"/>
  <c r="G19" i="20"/>
  <c r="H19" i="20" s="1"/>
  <c r="I19" i="20" s="1"/>
  <c r="J19" i="20" s="1"/>
  <c r="G7" i="20"/>
  <c r="H7" i="20" s="1"/>
  <c r="I7" i="20" s="1"/>
  <c r="J7" i="20" s="1"/>
  <c r="H38" i="19"/>
  <c r="I38" i="19" s="1"/>
  <c r="J38" i="19" s="1"/>
  <c r="H6" i="19"/>
  <c r="I6" i="19" s="1"/>
  <c r="J6" i="19" s="1"/>
  <c r="H18" i="19"/>
  <c r="I18" i="19" s="1"/>
  <c r="J18" i="19" s="1"/>
  <c r="H30" i="19"/>
  <c r="I30" i="19" s="1"/>
  <c r="J30" i="19" s="1"/>
  <c r="H42" i="19"/>
  <c r="I42" i="19" s="1"/>
  <c r="J42" i="19" s="1"/>
  <c r="H15" i="19"/>
  <c r="I15" i="19" s="1"/>
  <c r="J15" i="19" s="1"/>
  <c r="H7" i="19"/>
  <c r="I7" i="19" s="1"/>
  <c r="J7" i="19" s="1"/>
  <c r="H19" i="19"/>
  <c r="I19" i="19" s="1"/>
  <c r="J19" i="19" s="1"/>
  <c r="H31" i="19"/>
  <c r="I31" i="19" s="1"/>
  <c r="J31" i="19" s="1"/>
  <c r="H43" i="19"/>
  <c r="I43" i="19" s="1"/>
  <c r="J43" i="19" s="1"/>
  <c r="G38" i="19"/>
  <c r="G26" i="19"/>
  <c r="H26" i="19" s="1"/>
  <c r="I26" i="19" s="1"/>
  <c r="J26" i="19" s="1"/>
  <c r="G14" i="19"/>
  <c r="H14" i="19" s="1"/>
  <c r="I14" i="19" s="1"/>
  <c r="J14" i="19" s="1"/>
  <c r="H27" i="19"/>
  <c r="I27" i="19" s="1"/>
  <c r="J27" i="19" s="1"/>
  <c r="H16" i="19"/>
  <c r="I16" i="19" s="1"/>
  <c r="J16" i="19" s="1"/>
  <c r="H10" i="19"/>
  <c r="I10" i="19" s="1"/>
  <c r="J10" i="19" s="1"/>
  <c r="H22" i="19"/>
  <c r="I22" i="19" s="1"/>
  <c r="J22" i="19" s="1"/>
  <c r="H34" i="19"/>
  <c r="I34" i="19" s="1"/>
  <c r="J34" i="19" s="1"/>
  <c r="G6" i="19"/>
  <c r="H11" i="19"/>
  <c r="I11" i="19" s="1"/>
  <c r="J11" i="19" s="1"/>
  <c r="H23" i="19"/>
  <c r="I23" i="19" s="1"/>
  <c r="J23" i="19" s="1"/>
  <c r="H35" i="19"/>
  <c r="I35" i="19" s="1"/>
  <c r="J35" i="19" s="1"/>
  <c r="G46" i="19"/>
  <c r="H46" i="19" s="1"/>
  <c r="I46" i="19" s="1"/>
  <c r="J46" i="19" s="1"/>
  <c r="G34" i="19"/>
  <c r="G22" i="19"/>
  <c r="G10" i="19"/>
  <c r="H39" i="19"/>
  <c r="I39" i="19" s="1"/>
  <c r="J39" i="19" s="1"/>
  <c r="H28" i="19"/>
  <c r="I28" i="19" s="1"/>
  <c r="J28" i="19" s="1"/>
  <c r="H12" i="19"/>
  <c r="I12" i="19" s="1"/>
  <c r="J12" i="19" s="1"/>
  <c r="H24" i="19"/>
  <c r="I24" i="19" s="1"/>
  <c r="J24" i="19" s="1"/>
  <c r="H36" i="19"/>
  <c r="I36" i="19" s="1"/>
  <c r="J36" i="19" s="1"/>
  <c r="G45" i="19"/>
  <c r="H45" i="19" s="1"/>
  <c r="I45" i="19" s="1"/>
  <c r="J45" i="19" s="1"/>
  <c r="G33" i="19"/>
  <c r="H33" i="19" s="1"/>
  <c r="I33" i="19" s="1"/>
  <c r="J33" i="19" s="1"/>
  <c r="G21" i="19"/>
  <c r="H21" i="19" s="1"/>
  <c r="I21" i="19" s="1"/>
  <c r="J21" i="19" s="1"/>
  <c r="G9" i="19"/>
  <c r="H9" i="19" s="1"/>
  <c r="I9" i="19" s="1"/>
  <c r="J9" i="19" s="1"/>
  <c r="H40" i="19"/>
  <c r="I40" i="19" s="1"/>
  <c r="J40" i="19" s="1"/>
  <c r="H13" i="19"/>
  <c r="I13" i="19" s="1"/>
  <c r="J13" i="19" s="1"/>
  <c r="H25" i="19"/>
  <c r="I25" i="19" s="1"/>
  <c r="J25" i="19" s="1"/>
  <c r="H37" i="19"/>
  <c r="I37" i="19" s="1"/>
  <c r="J37" i="19" s="1"/>
  <c r="H37" i="18"/>
  <c r="I37" i="18" s="1"/>
  <c r="J37" i="18" s="1"/>
  <c r="H14" i="18"/>
  <c r="I14" i="18" s="1"/>
  <c r="J14" i="18" s="1"/>
  <c r="H38" i="18"/>
  <c r="I38" i="18" s="1"/>
  <c r="J38" i="18" s="1"/>
  <c r="G36" i="18"/>
  <c r="H36" i="18" s="1"/>
  <c r="I36" i="18" s="1"/>
  <c r="J36" i="18" s="1"/>
  <c r="G37" i="18"/>
  <c r="H15" i="18"/>
  <c r="I15" i="18" s="1"/>
  <c r="J15" i="18" s="1"/>
  <c r="H27" i="18"/>
  <c r="I27" i="18" s="1"/>
  <c r="J27" i="18" s="1"/>
  <c r="H39" i="18"/>
  <c r="I39" i="18" s="1"/>
  <c r="J39" i="18" s="1"/>
  <c r="G35" i="18"/>
  <c r="H35" i="18" s="1"/>
  <c r="I35" i="18" s="1"/>
  <c r="J35" i="18" s="1"/>
  <c r="G23" i="18"/>
  <c r="H23" i="18" s="1"/>
  <c r="I23" i="18" s="1"/>
  <c r="J23" i="18" s="1"/>
  <c r="G11" i="18"/>
  <c r="H11" i="18" s="1"/>
  <c r="I11" i="18" s="1"/>
  <c r="J11" i="18" s="1"/>
  <c r="H24" i="18"/>
  <c r="I24" i="18" s="1"/>
  <c r="J24" i="18" s="1"/>
  <c r="H13" i="18"/>
  <c r="I13" i="18" s="1"/>
  <c r="J13" i="18" s="1"/>
  <c r="H16" i="18"/>
  <c r="I16" i="18" s="1"/>
  <c r="J16" i="18" s="1"/>
  <c r="H28" i="18"/>
  <c r="I28" i="18" s="1"/>
  <c r="J28" i="18" s="1"/>
  <c r="H40" i="18"/>
  <c r="I40" i="18" s="1"/>
  <c r="J40" i="18" s="1"/>
  <c r="G46" i="18"/>
  <c r="H46" i="18" s="1"/>
  <c r="I46" i="18" s="1"/>
  <c r="J46" i="18" s="1"/>
  <c r="H7" i="18"/>
  <c r="I7" i="18" s="1"/>
  <c r="J7" i="18" s="1"/>
  <c r="H12" i="18"/>
  <c r="I12" i="18" s="1"/>
  <c r="J12" i="18" s="1"/>
  <c r="H6" i="18"/>
  <c r="I6" i="18" s="1"/>
  <c r="J6" i="18" s="1"/>
  <c r="H18" i="18"/>
  <c r="I18" i="18" s="1"/>
  <c r="J18" i="18" s="1"/>
  <c r="H30" i="18"/>
  <c r="I30" i="18" s="1"/>
  <c r="J30" i="18" s="1"/>
  <c r="H42" i="18"/>
  <c r="I42" i="18" s="1"/>
  <c r="J42" i="18" s="1"/>
  <c r="G20" i="18"/>
  <c r="H20" i="18" s="1"/>
  <c r="I20" i="18" s="1"/>
  <c r="J20" i="18" s="1"/>
  <c r="G31" i="18"/>
  <c r="H31" i="18" s="1"/>
  <c r="I31" i="18" s="1"/>
  <c r="J31" i="18" s="1"/>
  <c r="H8" i="18"/>
  <c r="I8" i="18" s="1"/>
  <c r="J8" i="18" s="1"/>
  <c r="G19" i="18"/>
  <c r="H19" i="18" s="1"/>
  <c r="I19" i="18" s="1"/>
  <c r="J19" i="18" s="1"/>
  <c r="H32" i="18"/>
  <c r="I32" i="18" s="1"/>
  <c r="J32" i="18" s="1"/>
  <c r="H44" i="18"/>
  <c r="I44" i="18" s="1"/>
  <c r="J44" i="18" s="1"/>
  <c r="H9" i="18"/>
  <c r="I9" i="18" s="1"/>
  <c r="J9" i="18" s="1"/>
  <c r="H21" i="18"/>
  <c r="H33" i="18"/>
  <c r="I33" i="18" s="1"/>
  <c r="J33" i="18" s="1"/>
  <c r="H45" i="18"/>
  <c r="I45" i="18" s="1"/>
  <c r="J45" i="18" s="1"/>
  <c r="G43" i="18"/>
  <c r="H43" i="18" s="1"/>
  <c r="I43" i="18" s="1"/>
  <c r="J43" i="18" s="1"/>
  <c r="H10" i="18"/>
  <c r="I10" i="18" s="1"/>
  <c r="J10" i="18" s="1"/>
  <c r="H34" i="18"/>
  <c r="I34" i="18" s="1"/>
  <c r="J34" i="18" s="1"/>
  <c r="H8" i="17"/>
  <c r="I8" i="17" s="1"/>
  <c r="J8" i="17" s="1"/>
  <c r="H10" i="17"/>
  <c r="I10" i="17" s="1"/>
  <c r="J10" i="17" s="1"/>
  <c r="G7" i="17"/>
  <c r="H7" i="17" s="1"/>
  <c r="I7" i="17" s="1"/>
  <c r="J7" i="17" s="1"/>
  <c r="H11" i="17"/>
  <c r="I11" i="17" s="1"/>
  <c r="J11" i="17" s="1"/>
  <c r="H32" i="17"/>
  <c r="I32" i="17" s="1"/>
  <c r="J32" i="17" s="1"/>
  <c r="H19" i="17"/>
  <c r="I19" i="17" s="1"/>
  <c r="J19" i="17" s="1"/>
  <c r="H13" i="17"/>
  <c r="I13" i="17" s="1"/>
  <c r="J13" i="17" s="1"/>
  <c r="H25" i="17"/>
  <c r="I25" i="17" s="1"/>
  <c r="J25" i="17" s="1"/>
  <c r="H37" i="17"/>
  <c r="I37" i="17" s="1"/>
  <c r="J37" i="17" s="1"/>
  <c r="H31" i="17"/>
  <c r="I31" i="17" s="1"/>
  <c r="J31" i="17" s="1"/>
  <c r="H14" i="17"/>
  <c r="I14" i="17" s="1"/>
  <c r="J14" i="17" s="1"/>
  <c r="H26" i="17"/>
  <c r="I26" i="17" s="1"/>
  <c r="J26" i="17" s="1"/>
  <c r="H38" i="17"/>
  <c r="I38" i="17" s="1"/>
  <c r="J38" i="17" s="1"/>
  <c r="G37" i="17"/>
  <c r="G25" i="17"/>
  <c r="G13" i="17"/>
  <c r="H43" i="17"/>
  <c r="I43" i="17" s="1"/>
  <c r="J43" i="17" s="1"/>
  <c r="H20" i="17"/>
  <c r="I20" i="17" s="1"/>
  <c r="J20" i="17" s="1"/>
  <c r="G19" i="17"/>
  <c r="H15" i="17"/>
  <c r="I15" i="17" s="1"/>
  <c r="J15" i="17" s="1"/>
  <c r="H27" i="17"/>
  <c r="I27" i="17" s="1"/>
  <c r="J27" i="17" s="1"/>
  <c r="H39" i="17"/>
  <c r="I39" i="17" s="1"/>
  <c r="J39" i="17" s="1"/>
  <c r="G36" i="17"/>
  <c r="H36" i="17" s="1"/>
  <c r="I36" i="17" s="1"/>
  <c r="J36" i="17" s="1"/>
  <c r="G24" i="17"/>
  <c r="H24" i="17" s="1"/>
  <c r="I24" i="17" s="1"/>
  <c r="J24" i="17" s="1"/>
  <c r="G12" i="17"/>
  <c r="H12" i="17" s="1"/>
  <c r="I12" i="17" s="1"/>
  <c r="J12" i="17" s="1"/>
  <c r="G31" i="17"/>
  <c r="H16" i="17"/>
  <c r="I16" i="17" s="1"/>
  <c r="J16" i="17" s="1"/>
  <c r="H28" i="17"/>
  <c r="I28" i="17" s="1"/>
  <c r="J28" i="17" s="1"/>
  <c r="H40" i="17"/>
  <c r="I40" i="17" s="1"/>
  <c r="J40" i="17" s="1"/>
  <c r="G35" i="17"/>
  <c r="H35" i="17" s="1"/>
  <c r="I35" i="17" s="1"/>
  <c r="J35" i="17" s="1"/>
  <c r="G23" i="17"/>
  <c r="H23" i="17" s="1"/>
  <c r="I23" i="17" s="1"/>
  <c r="J23" i="17" s="1"/>
  <c r="G11" i="17"/>
  <c r="G46" i="17"/>
  <c r="H46" i="17" s="1"/>
  <c r="I46" i="17" s="1"/>
  <c r="J46" i="17" s="1"/>
  <c r="G34" i="17"/>
  <c r="H34" i="17" s="1"/>
  <c r="I34" i="17" s="1"/>
  <c r="J34" i="17" s="1"/>
  <c r="G22" i="17"/>
  <c r="H22" i="17" s="1"/>
  <c r="I22" i="17" s="1"/>
  <c r="J22" i="17" s="1"/>
  <c r="G10" i="17"/>
  <c r="H6" i="17"/>
  <c r="I6" i="17" s="1"/>
  <c r="J6" i="17" s="1"/>
  <c r="G45" i="17"/>
  <c r="H45" i="17" s="1"/>
  <c r="I45" i="17" s="1"/>
  <c r="J45" i="17" s="1"/>
  <c r="G33" i="17"/>
  <c r="H33" i="17" s="1"/>
  <c r="I33" i="17" s="1"/>
  <c r="J33" i="17" s="1"/>
  <c r="G21" i="17"/>
  <c r="H21" i="17" s="1"/>
  <c r="I21" i="17" s="1"/>
  <c r="J21" i="17" s="1"/>
  <c r="G9" i="17"/>
  <c r="H9" i="17" s="1"/>
  <c r="I9" i="17" s="1"/>
  <c r="J9" i="17" s="1"/>
  <c r="H31" i="1"/>
  <c r="I31" i="1" s="1"/>
  <c r="J31" i="1" s="1"/>
  <c r="H43" i="1"/>
  <c r="I43" i="1" s="1"/>
  <c r="J43" i="1" s="1"/>
  <c r="G22" i="1"/>
  <c r="H22" i="1" s="1"/>
  <c r="I22" i="1" s="1"/>
  <c r="J22" i="1" s="1"/>
  <c r="H21" i="1"/>
  <c r="I21" i="1" s="1"/>
  <c r="J21" i="1" s="1"/>
  <c r="H34" i="1"/>
  <c r="I34" i="1" s="1"/>
  <c r="J34" i="1" s="1"/>
  <c r="H46" i="1"/>
  <c r="I46" i="1" s="1"/>
  <c r="J46" i="1" s="1"/>
  <c r="G21" i="1"/>
  <c r="H35" i="1"/>
  <c r="I35" i="1" s="1"/>
  <c r="J35" i="1" s="1"/>
  <c r="H23" i="1"/>
  <c r="I23" i="1" s="1"/>
  <c r="J23" i="1" s="1"/>
  <c r="H36" i="1"/>
  <c r="I36" i="1" s="1"/>
  <c r="J36" i="1" s="1"/>
  <c r="G43" i="1"/>
  <c r="G31" i="1"/>
  <c r="G19" i="1"/>
  <c r="H19" i="1" s="1"/>
  <c r="I19" i="1" s="1"/>
  <c r="J19" i="1" s="1"/>
  <c r="H32" i="1"/>
  <c r="I32" i="1" s="1"/>
  <c r="J32" i="1" s="1"/>
  <c r="H24" i="1"/>
  <c r="I24" i="1" s="1"/>
  <c r="J24" i="1" s="1"/>
  <c r="H37" i="1"/>
  <c r="I37" i="1" s="1"/>
  <c r="J37" i="1" s="1"/>
  <c r="G42" i="1"/>
  <c r="H42" i="1" s="1"/>
  <c r="I42" i="1" s="1"/>
  <c r="J42" i="1" s="1"/>
  <c r="G30" i="1"/>
  <c r="H30" i="1" s="1"/>
  <c r="I30" i="1" s="1"/>
  <c r="J30" i="1" s="1"/>
  <c r="G18" i="1"/>
  <c r="H18" i="1" s="1"/>
  <c r="I18" i="1" s="1"/>
  <c r="J18" i="1" s="1"/>
  <c r="H44" i="1"/>
  <c r="I44" i="1" s="1"/>
  <c r="J44" i="1" s="1"/>
  <c r="H25" i="1"/>
  <c r="I25" i="1" s="1"/>
  <c r="J25" i="1" s="1"/>
  <c r="H38" i="1"/>
  <c r="I38" i="1" s="1"/>
  <c r="J38" i="1" s="1"/>
  <c r="H26" i="1"/>
  <c r="I26" i="1" s="1"/>
  <c r="J26" i="1" s="1"/>
  <c r="H39" i="1"/>
  <c r="I39" i="1" s="1"/>
  <c r="J39" i="1" s="1"/>
  <c r="H15" i="24"/>
  <c r="I15" i="24" s="1"/>
  <c r="J15" i="24" s="1"/>
  <c r="H27" i="24"/>
  <c r="I27" i="24" s="1"/>
  <c r="J27" i="24" s="1"/>
  <c r="H39" i="24"/>
  <c r="I39" i="24" s="1"/>
  <c r="J39" i="24" s="1"/>
  <c r="H29" i="24"/>
  <c r="I29" i="24" s="1"/>
  <c r="J29" i="24" s="1"/>
  <c r="H41" i="24"/>
  <c r="I41" i="24" s="1"/>
  <c r="J41" i="24" s="1"/>
  <c r="H8" i="24"/>
  <c r="I8" i="24" s="1"/>
  <c r="J8" i="24" s="1"/>
  <c r="H20" i="24"/>
  <c r="I20" i="24" s="1"/>
  <c r="J20" i="24" s="1"/>
  <c r="H32" i="24"/>
  <c r="I32" i="24" s="1"/>
  <c r="J32" i="24" s="1"/>
  <c r="H44" i="24"/>
  <c r="I44" i="24" s="1"/>
  <c r="J44" i="24" s="1"/>
  <c r="H10" i="24"/>
  <c r="I10" i="24" s="1"/>
  <c r="J10" i="24" s="1"/>
  <c r="H22" i="24"/>
  <c r="I22" i="24" s="1"/>
  <c r="J22" i="24" s="1"/>
  <c r="H34" i="24"/>
  <c r="I34" i="24" s="1"/>
  <c r="J34" i="24" s="1"/>
  <c r="H46" i="24"/>
  <c r="I46" i="24" s="1"/>
  <c r="J46" i="24" s="1"/>
  <c r="H28" i="23"/>
  <c r="I28" i="23" s="1"/>
  <c r="J28" i="23" s="1"/>
  <c r="H40" i="23"/>
  <c r="I40" i="23" s="1"/>
  <c r="J40" i="23" s="1"/>
  <c r="H9" i="23"/>
  <c r="I9" i="23" s="1"/>
  <c r="J9" i="23" s="1"/>
  <c r="H41" i="23"/>
  <c r="I41" i="23" s="1"/>
  <c r="J41" i="23" s="1"/>
  <c r="H13" i="23"/>
  <c r="I13" i="23" s="1"/>
  <c r="J13" i="23" s="1"/>
  <c r="H38" i="23"/>
  <c r="I38" i="23" s="1"/>
  <c r="J38" i="23" s="1"/>
  <c r="H27" i="22"/>
  <c r="I27" i="22" s="1"/>
  <c r="J27" i="22" s="1"/>
  <c r="H39" i="22"/>
  <c r="I39" i="22" s="1"/>
  <c r="J39" i="22" s="1"/>
  <c r="H28" i="22"/>
  <c r="I28" i="22" s="1"/>
  <c r="J28" i="22" s="1"/>
  <c r="H40" i="22"/>
  <c r="I40" i="22" s="1"/>
  <c r="J40" i="22" s="1"/>
  <c r="H17" i="22"/>
  <c r="I17" i="22" s="1"/>
  <c r="J17" i="22" s="1"/>
  <c r="H29" i="22"/>
  <c r="I29" i="22" s="1"/>
  <c r="J29" i="22" s="1"/>
  <c r="H41" i="22"/>
  <c r="I41" i="22" s="1"/>
  <c r="J41" i="22" s="1"/>
  <c r="H42" i="22"/>
  <c r="I42" i="22" s="1"/>
  <c r="J42" i="22" s="1"/>
  <c r="H29" i="21"/>
  <c r="I29" i="21" s="1"/>
  <c r="J29" i="21" s="1"/>
  <c r="H17" i="21"/>
  <c r="I17" i="21" s="1"/>
  <c r="H41" i="21"/>
  <c r="I41" i="21" s="1"/>
  <c r="J41" i="21" s="1"/>
  <c r="H17" i="20"/>
  <c r="I17" i="20" s="1"/>
  <c r="J17" i="20" s="1"/>
  <c r="H29" i="20"/>
  <c r="I29" i="20" s="1"/>
  <c r="J29" i="20" s="1"/>
  <c r="H41" i="20"/>
  <c r="I41" i="20" s="1"/>
  <c r="H8" i="19"/>
  <c r="I8" i="19" s="1"/>
  <c r="J8" i="19" s="1"/>
  <c r="H20" i="19"/>
  <c r="I20" i="19" s="1"/>
  <c r="J20" i="19" s="1"/>
  <c r="H32" i="19"/>
  <c r="I32" i="19" s="1"/>
  <c r="J32" i="19" s="1"/>
  <c r="H44" i="19"/>
  <c r="I44" i="19" s="1"/>
  <c r="J44" i="19" s="1"/>
  <c r="H17" i="19"/>
  <c r="I17" i="19" s="1"/>
  <c r="J17" i="19" s="1"/>
  <c r="H29" i="19"/>
  <c r="I29" i="19" s="1"/>
  <c r="J29" i="19" s="1"/>
  <c r="H41" i="19"/>
  <c r="I41" i="19" s="1"/>
  <c r="J41" i="19" s="1"/>
  <c r="H17" i="18"/>
  <c r="I17" i="18" s="1"/>
  <c r="J17" i="18" s="1"/>
  <c r="H29" i="18"/>
  <c r="I29" i="18" s="1"/>
  <c r="J29" i="18" s="1"/>
  <c r="H41" i="18"/>
  <c r="I41" i="18" s="1"/>
  <c r="J41" i="18" s="1"/>
  <c r="H17" i="17"/>
  <c r="I17" i="17" s="1"/>
  <c r="J17" i="17" s="1"/>
  <c r="H29" i="17"/>
  <c r="I29" i="17" s="1"/>
  <c r="J29" i="17" s="1"/>
  <c r="H41" i="17"/>
  <c r="I41" i="17" s="1"/>
  <c r="J41" i="17" s="1"/>
  <c r="H18" i="17"/>
  <c r="I18" i="17" s="1"/>
  <c r="J18" i="17" s="1"/>
  <c r="H30" i="17"/>
  <c r="I30" i="17" s="1"/>
  <c r="J30" i="17" s="1"/>
  <c r="H42" i="17"/>
  <c r="I42" i="17" s="1"/>
  <c r="J42" i="17" s="1"/>
  <c r="H44" i="17"/>
  <c r="I44" i="17" s="1"/>
  <c r="J44" i="17" s="1"/>
  <c r="H40" i="1"/>
  <c r="I40" i="1" s="1"/>
  <c r="J40" i="1" s="1"/>
  <c r="H29" i="1"/>
  <c r="I29" i="1" s="1"/>
  <c r="J29" i="1" s="1"/>
  <c r="H16" i="1"/>
  <c r="I16" i="1" s="1"/>
  <c r="J16" i="1" s="1"/>
  <c r="H28" i="1"/>
  <c r="I28" i="1" s="1"/>
  <c r="J28" i="1" s="1"/>
  <c r="H41" i="1"/>
  <c r="I41" i="1" s="1"/>
  <c r="J41" i="1" s="1"/>
  <c r="H17" i="1"/>
  <c r="I17" i="1" s="1"/>
  <c r="J17" i="1" s="1"/>
  <c r="H33" i="1"/>
  <c r="I33" i="1" s="1"/>
  <c r="J33" i="1" s="1"/>
  <c r="H45" i="1"/>
  <c r="I45" i="1" s="1"/>
  <c r="J45" i="1" s="1"/>
  <c r="H27" i="1"/>
  <c r="I27" i="1" s="1"/>
  <c r="J27" i="1" s="1"/>
  <c r="H22" i="18"/>
  <c r="I22" i="18" s="1"/>
  <c r="J22" i="18" s="1"/>
  <c r="I25" i="18"/>
  <c r="J25" i="18" s="1"/>
  <c r="I26" i="18"/>
  <c r="J26" i="18" s="1"/>
  <c r="I21" i="18"/>
  <c r="J21" i="18" s="1"/>
  <c r="I20" i="1"/>
  <c r="J20" i="1" s="1"/>
  <c r="E15" i="1"/>
  <c r="E14" i="1"/>
  <c r="E13" i="1"/>
  <c r="E12" i="1"/>
  <c r="E11" i="1"/>
  <c r="E10" i="1"/>
  <c r="E9" i="1"/>
  <c r="E8" i="1"/>
  <c r="E7" i="1"/>
  <c r="E6" i="1"/>
  <c r="B1" i="24" l="1"/>
  <c r="B1" i="18"/>
  <c r="B3" i="18" s="1"/>
  <c r="B1" i="22"/>
  <c r="C17" i="25" s="1"/>
  <c r="B1" i="23"/>
  <c r="B1" i="19"/>
  <c r="B1" i="17"/>
  <c r="C12" i="25" s="1"/>
  <c r="G7" i="1"/>
  <c r="H7" i="1" s="1"/>
  <c r="I7" i="1" s="1"/>
  <c r="J7" i="1" s="1"/>
  <c r="G15" i="1"/>
  <c r="H15" i="1" s="1"/>
  <c r="I15" i="1" s="1"/>
  <c r="J15" i="1" s="1"/>
  <c r="G11" i="1"/>
  <c r="H11" i="1" s="1"/>
  <c r="I11" i="1" s="1"/>
  <c r="J11" i="1" s="1"/>
  <c r="G8" i="1"/>
  <c r="H8" i="1" s="1"/>
  <c r="I8" i="1" s="1"/>
  <c r="J8" i="1" s="1"/>
  <c r="G9" i="1"/>
  <c r="H9" i="1" s="1"/>
  <c r="I9" i="1" s="1"/>
  <c r="J9" i="1" s="1"/>
  <c r="G10" i="1"/>
  <c r="H10" i="1" s="1"/>
  <c r="I10" i="1" s="1"/>
  <c r="J10" i="1" s="1"/>
  <c r="G13" i="1"/>
  <c r="H13" i="1" s="1"/>
  <c r="I13" i="1" s="1"/>
  <c r="J13" i="1" s="1"/>
  <c r="G6" i="1"/>
  <c r="H6" i="1" s="1"/>
  <c r="I6" i="1" s="1"/>
  <c r="J6" i="1" s="1"/>
  <c r="G12" i="1"/>
  <c r="H12" i="1" s="1"/>
  <c r="I12" i="1" s="1"/>
  <c r="J12" i="1" s="1"/>
  <c r="G14" i="1"/>
  <c r="H14" i="1" s="1"/>
  <c r="I14" i="1" s="1"/>
  <c r="J14" i="1" s="1"/>
  <c r="J17" i="21"/>
  <c r="B1" i="21" s="1"/>
  <c r="J41" i="20"/>
  <c r="B1" i="20" s="1"/>
  <c r="C13" i="25" l="1"/>
  <c r="E13" i="25" s="1"/>
  <c r="B3" i="24"/>
  <c r="C19" i="25"/>
  <c r="E17" i="25"/>
  <c r="D17" i="25"/>
  <c r="B3" i="21"/>
  <c r="C16" i="25"/>
  <c r="E16" i="25" s="1"/>
  <c r="D12" i="25"/>
  <c r="E12" i="25"/>
  <c r="B3" i="22"/>
  <c r="B3" i="23"/>
  <c r="C18" i="25"/>
  <c r="C15" i="25"/>
  <c r="B3" i="20"/>
  <c r="B3" i="19"/>
  <c r="C14" i="25"/>
  <c r="B3" i="17"/>
  <c r="B1" i="1"/>
  <c r="D13" i="25" l="1"/>
  <c r="E19" i="25"/>
  <c r="D19" i="25"/>
  <c r="D16" i="25"/>
  <c r="E15" i="25"/>
  <c r="D15" i="25"/>
  <c r="D14" i="25"/>
  <c r="E14" i="25"/>
  <c r="E18" i="25"/>
  <c r="D18" i="25"/>
  <c r="B3" i="1"/>
  <c r="C11" i="25"/>
  <c r="C20" i="25" s="1"/>
  <c r="D4" i="25" l="1"/>
  <c r="D11" i="25"/>
  <c r="D20" i="25" s="1"/>
  <c r="D3" i="25" s="1"/>
  <c r="E11" i="25"/>
  <c r="E20" i="25" s="1"/>
  <c r="F11" i="25" l="1"/>
  <c r="D5" i="25" s="1"/>
  <c r="G11" i="25" l="1"/>
  <c r="D7" i="25" s="1"/>
</calcChain>
</file>

<file path=xl/sharedStrings.xml><?xml version="1.0" encoding="utf-8"?>
<sst xmlns="http://schemas.openxmlformats.org/spreadsheetml/2006/main" count="529" uniqueCount="104">
  <si>
    <t>Service Provider Type</t>
  </si>
  <si>
    <t>Total Population</t>
  </si>
  <si>
    <t>% of Population</t>
  </si>
  <si>
    <t>Recipient Count</t>
  </si>
  <si>
    <t xml:space="preserve">Ratio </t>
  </si>
  <si>
    <t>Ratio Results</t>
  </si>
  <si>
    <t>%</t>
  </si>
  <si>
    <t>Score</t>
  </si>
  <si>
    <t>Points</t>
  </si>
  <si>
    <t>Endocrinology</t>
  </si>
  <si>
    <t>Cardiology</t>
  </si>
  <si>
    <t>Obstetrics/Gynecology</t>
  </si>
  <si>
    <t>Pulmonology</t>
  </si>
  <si>
    <t>Cardiovascular Surgery</t>
  </si>
  <si>
    <t>Agreements/Contracts</t>
  </si>
  <si>
    <t>Row B/G Calculation</t>
  </si>
  <si>
    <t xml:space="preserve">Percentage of agreements/contracts for each service provider type </t>
  </si>
  <si>
    <t>Enter Respondent Name Below</t>
  </si>
  <si>
    <t>Allergy</t>
  </si>
  <si>
    <t>Cardiology (Pediatric)</t>
  </si>
  <si>
    <t>Chiropractic</t>
  </si>
  <si>
    <t>Dermatology</t>
  </si>
  <si>
    <t>Endocrinology (Pediatric)</t>
  </si>
  <si>
    <t>Gastroenterology</t>
  </si>
  <si>
    <t>General Surgery</t>
  </si>
  <si>
    <t>Infectious Disease</t>
  </si>
  <si>
    <t>Internal Medicine Specialist</t>
  </si>
  <si>
    <t>Midwife</t>
  </si>
  <si>
    <t>Nephrology</t>
  </si>
  <si>
    <t>Nephrology (Pediatric)</t>
  </si>
  <si>
    <t>Neurology</t>
  </si>
  <si>
    <t>Neurology (Pediatric)</t>
  </si>
  <si>
    <t>Neurosurgery</t>
  </si>
  <si>
    <t>Oncology</t>
  </si>
  <si>
    <t>Ophthalmology</t>
  </si>
  <si>
    <t>Orthopedic Surgery</t>
  </si>
  <si>
    <t>Otolaryngology</t>
  </si>
  <si>
    <t>Pediatrics (Including Adolescent Medicine)</t>
  </si>
  <si>
    <t>Pharmacy</t>
  </si>
  <si>
    <t>Podiatry</t>
  </si>
  <si>
    <t>Rheumatology</t>
  </si>
  <si>
    <t>Therapist (Occupational)</t>
  </si>
  <si>
    <t>Therapist, Pediatric (Occupational)</t>
  </si>
  <si>
    <t>Therapist (Speech)</t>
  </si>
  <si>
    <t>Therapist, Pediatric (Speech)</t>
  </si>
  <si>
    <t>Therapist (Physical)</t>
  </si>
  <si>
    <t>Therapist, Pediatric (Physical)</t>
  </si>
  <si>
    <t>Therapist (Respiratory)</t>
  </si>
  <si>
    <t>Therapist, Pediatric (Respiratory)</t>
  </si>
  <si>
    <t>Urology</t>
  </si>
  <si>
    <t>Board Certified/Board Eligible Psychiatrist (Adult)</t>
  </si>
  <si>
    <t>Board Certified/Board Eligible Psychiatrist (Child)</t>
  </si>
  <si>
    <t>Licensed Practitioners of the Healing Arts</t>
  </si>
  <si>
    <t>Optometry</t>
  </si>
  <si>
    <t>Total Points Available</t>
  </si>
  <si>
    <t xml:space="preserve">SRC Points Earned Region A: </t>
  </si>
  <si>
    <t xml:space="preserve">SRC Points Available Region A: </t>
  </si>
  <si>
    <t>% Points Earned Region A:</t>
  </si>
  <si>
    <t>A</t>
  </si>
  <si>
    <t>B</t>
  </si>
  <si>
    <t>C</t>
  </si>
  <si>
    <t>D</t>
  </si>
  <si>
    <t>E</t>
  </si>
  <si>
    <t>F</t>
  </si>
  <si>
    <t>G</t>
  </si>
  <si>
    <t>H</t>
  </si>
  <si>
    <t>I</t>
  </si>
  <si>
    <t>Region Points Earned</t>
  </si>
  <si>
    <t>% of Points Earned</t>
  </si>
  <si>
    <t>Final Score</t>
  </si>
  <si>
    <t>Number of Regions</t>
  </si>
  <si>
    <t>Total:</t>
  </si>
  <si>
    <t>Region</t>
  </si>
  <si>
    <t>Scoring</t>
  </si>
  <si>
    <t>Item</t>
  </si>
  <si>
    <t>Total Points Possible:</t>
  </si>
  <si>
    <t>Points Earned:</t>
  </si>
  <si>
    <t>Percent:</t>
  </si>
  <si>
    <t xml:space="preserve">Final Score Possible: </t>
  </si>
  <si>
    <t xml:space="preserve">Provider Network - MMA SRC Final Score: </t>
  </si>
  <si>
    <t xml:space="preserve">SRC Points Earned Region B: </t>
  </si>
  <si>
    <t xml:space="preserve">SRC Points Available Region B: </t>
  </si>
  <si>
    <t>% Points Earned Region B:</t>
  </si>
  <si>
    <t xml:space="preserve">SRC Points Earned Region C: </t>
  </si>
  <si>
    <t xml:space="preserve">SRC Points Available Region C: </t>
  </si>
  <si>
    <t>% Points Earned Region C:</t>
  </si>
  <si>
    <t xml:space="preserve">SRC Points Earned Region D: </t>
  </si>
  <si>
    <t xml:space="preserve">SRC Points Available Region D: </t>
  </si>
  <si>
    <t>% Points Earned Region D:</t>
  </si>
  <si>
    <t xml:space="preserve">SRC Points Earned Region E: </t>
  </si>
  <si>
    <t xml:space="preserve">SRC Points Available Region E: </t>
  </si>
  <si>
    <t>% Points Earned Region E:</t>
  </si>
  <si>
    <t xml:space="preserve">SRC Points Available Region F: </t>
  </si>
  <si>
    <t>SRC Points Earned Region F:</t>
  </si>
  <si>
    <t>% Points Earned Region F:</t>
  </si>
  <si>
    <t xml:space="preserve">SRC Points Earned Region G: </t>
  </si>
  <si>
    <t xml:space="preserve">SRC Points Available Region G: </t>
  </si>
  <si>
    <t>% Points Earned Region G:</t>
  </si>
  <si>
    <t xml:space="preserve">SRC Points Earned Region H: </t>
  </si>
  <si>
    <t xml:space="preserve">SRC Points Available Region H: </t>
  </si>
  <si>
    <t>% Points Earned Region H:</t>
  </si>
  <si>
    <t xml:space="preserve">SRC Points Earned Region I: </t>
  </si>
  <si>
    <t xml:space="preserve">SRC Points Available Region I: </t>
  </si>
  <si>
    <t>% Points Earned Region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</si>
</sst>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1"/>
      <color theme="1"/>
      <name val="Calibri"/>
      <family val="2"/>
      <scheme val="minor"/>
    </font>
    <font>
      <i/>
      <sz val="11"/>
      <color rgb="FF404040"/>
      <name val="Calibri"/>
      <family val="2"/>
    </font>
    <font>
      <sz val="11"/>
      <color theme="1"/>
      <name val="Calibri"/>
      <family val="2"/>
      <scheme val="minor"/>
    </font>
    <font>
      <b/>
      <sz val="15"/>
      <color theme="3"/>
      <name val="Calibri"/>
      <family val="2"/>
      <scheme val="minor"/>
    </font>
    <font>
      <b/>
      <sz val="11"/>
      <color rgb="FFFFFFFF"/>
      <name val="Calibri"/>
      <family val="2"/>
    </font>
    <font>
      <b/>
      <sz val="11"/>
      <color rgb="FFFF0000"/>
      <name val="Calibri"/>
      <family val="2"/>
    </font>
    <font>
      <sz val="11"/>
      <color rgb="FF3F3F76"/>
      <name val="Calibri"/>
      <family val="2"/>
      <scheme val="minor"/>
    </font>
    <font>
      <b/>
      <sz val="11"/>
      <color rgb="FFFF000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4" tint="0.79998168889431442"/>
        <bgColor indexed="65"/>
      </patternFill>
    </fill>
    <fill>
      <patternFill patternType="solid">
        <fgColor rgb="FF4472C4"/>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s>
  <cellStyleXfs count="4">
    <xf numFmtId="0" fontId="0" fillId="0" borderId="0"/>
    <xf numFmtId="0" fontId="3" fillId="4" borderId="0" applyNumberFormat="0" applyBorder="0" applyAlignment="0" applyProtection="0"/>
    <xf numFmtId="0" fontId="4" fillId="0" borderId="4" applyNumberFormat="0" applyFill="0" applyAlignment="0" applyProtection="0"/>
    <xf numFmtId="0" fontId="7" fillId="6" borderId="5" applyNumberFormat="0" applyAlignment="0" applyProtection="0"/>
  </cellStyleXfs>
  <cellXfs count="53">
    <xf numFmtId="0" fontId="0" fillId="0" borderId="0" xfId="0"/>
    <xf numFmtId="0" fontId="0" fillId="0" borderId="0" xfId="0" applyAlignment="1">
      <alignment wrapText="1"/>
    </xf>
    <xf numFmtId="0" fontId="1" fillId="2" borderId="1" xfId="0" applyFont="1" applyFill="1" applyBorder="1" applyAlignment="1">
      <alignment horizontal="center" wrapText="1"/>
    </xf>
    <xf numFmtId="164" fontId="0" fillId="0" borderId="0" xfId="0" applyNumberFormat="1"/>
    <xf numFmtId="0" fontId="1" fillId="0" borderId="0" xfId="0" applyFont="1" applyAlignment="1" applyProtection="1">
      <alignment horizontal="center" wrapText="1"/>
      <protection locked="0"/>
    </xf>
    <xf numFmtId="0" fontId="0" fillId="0" borderId="0" xfId="0" applyProtection="1">
      <protection locked="0"/>
    </xf>
    <xf numFmtId="0" fontId="0" fillId="0" borderId="0" xfId="0" applyAlignment="1" applyProtection="1">
      <alignment wrapText="1"/>
      <protection locked="0"/>
    </xf>
    <xf numFmtId="1" fontId="1" fillId="0" borderId="0" xfId="0" applyNumberFormat="1" applyFont="1" applyAlignment="1" applyProtection="1">
      <alignment horizontal="center" wrapText="1"/>
      <protection locked="0"/>
    </xf>
    <xf numFmtId="0" fontId="1" fillId="2" borderId="1" xfId="0" applyFont="1" applyFill="1" applyBorder="1" applyAlignment="1" applyProtection="1">
      <alignment horizontal="center" wrapText="1"/>
      <protection locked="0"/>
    </xf>
    <xf numFmtId="0" fontId="1" fillId="0" borderId="0" xfId="0" applyFont="1" applyAlignment="1">
      <alignment horizontal="center"/>
    </xf>
    <xf numFmtId="1" fontId="0" fillId="0" borderId="0" xfId="0" applyNumberFormat="1" applyAlignment="1">
      <alignment horizontal="center"/>
    </xf>
    <xf numFmtId="164" fontId="0" fillId="0" borderId="0" xfId="0" applyNumberFormat="1" applyAlignment="1">
      <alignment wrapText="1"/>
    </xf>
    <xf numFmtId="0" fontId="1" fillId="3" borderId="1" xfId="0" applyFont="1" applyFill="1" applyBorder="1"/>
    <xf numFmtId="0" fontId="0" fillId="0" borderId="1" xfId="0" applyBorder="1" applyProtection="1">
      <protection locked="0"/>
    </xf>
    <xf numFmtId="0" fontId="1" fillId="2" borderId="2" xfId="0" applyFont="1" applyFill="1" applyBorder="1" applyAlignment="1">
      <alignment horizontal="center" wrapText="1"/>
    </xf>
    <xf numFmtId="1" fontId="0" fillId="0" borderId="0" xfId="0" applyNumberFormat="1"/>
    <xf numFmtId="2" fontId="0" fillId="0" borderId="0" xfId="0" applyNumberFormat="1"/>
    <xf numFmtId="0" fontId="3" fillId="4" borderId="1" xfId="1" applyBorder="1" applyAlignment="1">
      <alignment horizontal="center"/>
    </xf>
    <xf numFmtId="2" fontId="3" fillId="4" borderId="1" xfId="1" applyNumberFormat="1" applyBorder="1" applyAlignment="1">
      <alignment horizontal="center"/>
    </xf>
    <xf numFmtId="2" fontId="0" fillId="0" borderId="0" xfId="0" applyNumberFormat="1" applyAlignment="1">
      <alignment wrapText="1"/>
    </xf>
    <xf numFmtId="0" fontId="4" fillId="0" borderId="0" xfId="2" applyBorder="1"/>
    <xf numFmtId="0" fontId="5" fillId="5" borderId="1" xfId="0" applyFont="1" applyFill="1" applyBorder="1" applyAlignment="1">
      <alignment horizontal="center" vertical="center"/>
    </xf>
    <xf numFmtId="0" fontId="6" fillId="0" borderId="1" xfId="0" applyFont="1" applyBorder="1" applyAlignment="1">
      <alignment horizontal="right" vertical="center"/>
    </xf>
    <xf numFmtId="9" fontId="6" fillId="0" borderId="1" xfId="0" applyNumberFormat="1" applyFont="1" applyBorder="1" applyAlignment="1">
      <alignment horizontal="right" vertical="center"/>
    </xf>
    <xf numFmtId="2" fontId="6" fillId="0" borderId="1" xfId="0" applyNumberFormat="1" applyFont="1" applyBorder="1" applyAlignment="1">
      <alignment horizontal="right" vertical="center"/>
    </xf>
    <xf numFmtId="1" fontId="6" fillId="0" borderId="1" xfId="0" applyNumberFormat="1" applyFont="1" applyBorder="1" applyAlignment="1">
      <alignment horizontal="right" vertical="center"/>
    </xf>
    <xf numFmtId="0" fontId="2" fillId="0" borderId="1" xfId="0" applyFont="1" applyBorder="1" applyAlignment="1">
      <alignment vertical="center" wrapText="1"/>
    </xf>
    <xf numFmtId="3" fontId="0" fillId="0" borderId="1" xfId="0" applyNumberFormat="1" applyBorder="1"/>
    <xf numFmtId="0" fontId="0" fillId="0" borderId="1" xfId="0" applyBorder="1" applyAlignment="1">
      <alignment wrapText="1"/>
    </xf>
    <xf numFmtId="1" fontId="0" fillId="0" borderId="1" xfId="0" applyNumberFormat="1" applyBorder="1" applyAlignment="1">
      <alignment wrapText="1"/>
    </xf>
    <xf numFmtId="1" fontId="0" fillId="0" borderId="1" xfId="0" applyNumberFormat="1" applyBorder="1" applyAlignment="1">
      <alignment horizontal="center"/>
    </xf>
    <xf numFmtId="2" fontId="0" fillId="0" borderId="1" xfId="0" applyNumberFormat="1" applyBorder="1" applyAlignment="1">
      <alignment horizontal="center" wrapText="1"/>
    </xf>
    <xf numFmtId="164" fontId="0" fillId="0" borderId="1" xfId="0" applyNumberFormat="1" applyBorder="1" applyAlignment="1">
      <alignment horizontal="center"/>
    </xf>
    <xf numFmtId="9" fontId="1" fillId="0" borderId="1" xfId="0" applyNumberFormat="1" applyFont="1" applyBorder="1" applyAlignment="1">
      <alignment wrapText="1"/>
    </xf>
    <xf numFmtId="0" fontId="1" fillId="0" borderId="1" xfId="0" applyFont="1" applyBorder="1"/>
    <xf numFmtId="164" fontId="0" fillId="0" borderId="1" xfId="0" applyNumberFormat="1" applyBorder="1" applyAlignment="1">
      <alignment wrapText="1"/>
    </xf>
    <xf numFmtId="0" fontId="0" fillId="0" borderId="1" xfId="0" applyBorder="1"/>
    <xf numFmtId="1" fontId="1" fillId="0" borderId="1" xfId="0" applyNumberFormat="1" applyFont="1" applyBorder="1" applyAlignment="1">
      <alignment horizontal="center" wrapText="1"/>
    </xf>
    <xf numFmtId="164" fontId="1" fillId="0" borderId="1" xfId="0" applyNumberFormat="1" applyFont="1" applyBorder="1" applyAlignment="1">
      <alignment horizontal="center" wrapText="1"/>
    </xf>
    <xf numFmtId="0" fontId="8" fillId="0" borderId="1" xfId="0" applyFont="1" applyBorder="1" applyAlignment="1">
      <alignment horizontal="center" wrapText="1"/>
    </xf>
    <xf numFmtId="3" fontId="7" fillId="6" borderId="1" xfId="3" applyNumberFormat="1" applyBorder="1" applyProtection="1">
      <protection locked="0"/>
    </xf>
    <xf numFmtId="1" fontId="0" fillId="0" borderId="3" xfId="0" applyNumberFormat="1" applyBorder="1"/>
    <xf numFmtId="1" fontId="0" fillId="0" borderId="1" xfId="0" applyNumberFormat="1" applyBorder="1"/>
    <xf numFmtId="0" fontId="3" fillId="4" borderId="1" xfId="1" applyBorder="1" applyAlignment="1">
      <alignment horizontal="center"/>
    </xf>
    <xf numFmtId="10" fontId="0" fillId="0" borderId="3" xfId="0" applyNumberFormat="1" applyBorder="1" applyAlignment="1">
      <alignment horizontal="center" vertical="center"/>
    </xf>
    <xf numFmtId="10" fontId="0" fillId="0" borderId="1" xfId="0" applyNumberFormat="1" applyBorder="1" applyAlignment="1">
      <alignment horizontal="center" vertical="center"/>
    </xf>
    <xf numFmtId="1" fontId="0" fillId="0" borderId="3" xfId="0" applyNumberFormat="1" applyBorder="1" applyAlignment="1">
      <alignment horizontal="center" vertical="center"/>
    </xf>
    <xf numFmtId="1" fontId="0" fillId="0" borderId="1" xfId="0" applyNumberFormat="1" applyBorder="1" applyAlignment="1">
      <alignment horizontal="center" vertical="center"/>
    </xf>
    <xf numFmtId="0" fontId="0" fillId="0" borderId="1" xfId="0" applyBorder="1" applyAlignment="1">
      <alignment horizontal="right"/>
    </xf>
    <xf numFmtId="0" fontId="0" fillId="0" borderId="3" xfId="0" applyBorder="1" applyAlignment="1">
      <alignment horizontal="center"/>
    </xf>
    <xf numFmtId="0" fontId="0" fillId="0" borderId="1" xfId="0" applyBorder="1" applyAlignment="1">
      <alignment horizontal="center"/>
    </xf>
    <xf numFmtId="0" fontId="6" fillId="0" borderId="1" xfId="0" applyFont="1" applyBorder="1" applyAlignment="1">
      <alignment horizontal="right" vertical="center"/>
    </xf>
    <xf numFmtId="0" fontId="5" fillId="5" borderId="1" xfId="0" applyFont="1" applyFill="1" applyBorder="1" applyAlignment="1">
      <alignment horizontal="center" vertical="center"/>
    </xf>
  </cellXfs>
  <cellStyles count="4">
    <cellStyle name="20% - Accent1" xfId="1" builtinId="30"/>
    <cellStyle name="Heading 1" xfId="2" builtinId="16"/>
    <cellStyle name="Normal" xfId="0" builtinId="0"/>
    <cellStyle name="Respondent Input" xfId="3" xr:uid="{7E454E24-288A-47AB-A899-DE80BC26FA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200025</xdr:colOff>
      <xdr:row>2</xdr:row>
      <xdr:rowOff>19050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00025" y="592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0</xdr:colOff>
          <xdr:row>0</xdr:row>
          <xdr:rowOff>76200</xdr:rowOff>
        </xdr:from>
        <xdr:to>
          <xdr:col>10</xdr:col>
          <xdr:colOff>342900</xdr:colOff>
          <xdr:row>46</xdr:row>
          <xdr:rowOff>180975</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609599</xdr:colOff>
      <xdr:row>22</xdr:row>
      <xdr:rowOff>9525</xdr:rowOff>
    </xdr:from>
    <xdr:to>
      <xdr:col>7</xdr:col>
      <xdr:colOff>9524</xdr:colOff>
      <xdr:row>48</xdr:row>
      <xdr:rowOff>114300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219199" y="4829175"/>
          <a:ext cx="6848475" cy="505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Each Region tab shows how many of each contracts/agreements</a:t>
          </a:r>
          <a:r>
            <a:rPr lang="en-US" sz="1100" baseline="0"/>
            <a:t> of each</a:t>
          </a:r>
          <a:r>
            <a:rPr lang="en-US" sz="1100"/>
            <a:t> type are in place in that region.</a:t>
          </a:r>
        </a:p>
        <a:p>
          <a:r>
            <a:rPr lang="en-US" sz="1100">
              <a:solidFill>
                <a:schemeClr val="dk1"/>
              </a:solidFill>
              <a:effectLst/>
              <a:latin typeface="+mn-lt"/>
              <a:ea typeface="+mn-ea"/>
              <a:cs typeface="+mn-cs"/>
            </a:rPr>
            <a:t>The respondent shall enter the number of contracts/agreements of each specialty type in that region with which the respondent has an active agreement. </a:t>
          </a:r>
        </a:p>
        <a:p>
          <a:endParaRPr lang="en-US" sz="1100"/>
        </a:p>
        <a:p>
          <a:r>
            <a:rPr lang="en-US" sz="1100"/>
            <a:t>The ratio of contracts/agreements to the total regional propulation for each type in the region will be displayed, then points assigned in tiers as follows:</a:t>
          </a:r>
        </a:p>
        <a:p>
          <a:r>
            <a:rPr lang="en-US" sz="1100"/>
            <a:t>  • Less than 1%: 0 points</a:t>
          </a:r>
        </a:p>
        <a:p>
          <a:r>
            <a:rPr lang="en-US" sz="1100"/>
            <a:t>  • 1-25%: 9 points</a:t>
          </a:r>
        </a:p>
        <a:p>
          <a:r>
            <a:rPr lang="en-US" sz="1100"/>
            <a:t>  • 25.1-50%: 14 points</a:t>
          </a:r>
        </a:p>
        <a:p>
          <a:r>
            <a:rPr lang="en-US" sz="1100"/>
            <a:t>  • 50.1-75%: 19 points</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 75.1-100%: 24 points</a:t>
          </a:r>
          <a:endParaRPr lang="en-US" sz="1100"/>
        </a:p>
        <a:p>
          <a:endParaRPr lang="en-US" sz="1100"/>
        </a:p>
        <a:p>
          <a:r>
            <a:rPr lang="en-US" sz="1100"/>
            <a:t>The sum total of those points will appear at the top of each Region tab, and displayed above here.</a:t>
          </a:r>
        </a:p>
        <a:p>
          <a:endParaRPr lang="en-US" sz="1100"/>
        </a:p>
        <a:p>
          <a:pPr lvl="0"/>
          <a:r>
            <a:rPr lang="en-US" sz="1100">
              <a:solidFill>
                <a:schemeClr val="dk1"/>
              </a:solidFill>
              <a:effectLst/>
              <a:latin typeface="+mn-lt"/>
              <a:ea typeface="+mn-ea"/>
              <a:cs typeface="+mn-cs"/>
            </a:rPr>
            <a:t>The total points scored across all regions will be summed, then divided by the total number of points available in all regions for which the respondent had at least one (1) contract/agreement indicated.</a:t>
          </a:r>
        </a:p>
        <a:p>
          <a:endParaRPr lang="en-US" sz="1100"/>
        </a:p>
        <a:p>
          <a:r>
            <a:rPr lang="en-US" sz="1100"/>
            <a:t>The total region points earned will be divided by the total points available for that respondent accordingly, and a percentage calculated.</a:t>
          </a:r>
        </a:p>
        <a:p>
          <a:endParaRPr lang="en-US" sz="1100"/>
        </a:p>
        <a:p>
          <a:r>
            <a:rPr lang="en-US" sz="1100"/>
            <a:t>A maximum possible score will be assigned depending on the number of regions in which the respondent had at least one (1) contract/agreement, calculated in tiers as follows:</a:t>
          </a:r>
        </a:p>
        <a:p>
          <a:r>
            <a:rPr lang="en-US" sz="1100"/>
            <a:t>  • 0 - 3 Regions with presence: 70 points</a:t>
          </a:r>
        </a:p>
        <a:p>
          <a:r>
            <a:rPr lang="en-US" sz="1100"/>
            <a:t>  • 4 - 6 Regions with presence: 90 points</a:t>
          </a:r>
        </a:p>
        <a:p>
          <a:r>
            <a:rPr lang="en-US" sz="1100"/>
            <a:t>  • 7 or more Regions with presence: 100 points</a:t>
          </a:r>
        </a:p>
        <a:p>
          <a:r>
            <a:rPr lang="en-US" sz="1100"/>
            <a:t> </a:t>
          </a:r>
        </a:p>
        <a:p>
          <a:r>
            <a:rPr lang="en-US" sz="1100" b="1">
              <a:solidFill>
                <a:schemeClr val="dk1"/>
              </a:solidFill>
              <a:effectLst/>
              <a:latin typeface="+mn-lt"/>
              <a:ea typeface="+mn-ea"/>
              <a:cs typeface="+mn-cs"/>
            </a:rPr>
            <a:t>The maximum Final Score Possible is 100.</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 Final Score is calculated by multiplying the percentage of total points earned out of total points possible by the maximum Final Score Possible.</a:t>
          </a:r>
          <a:endParaRPr lang="en-US"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4"/>
  <sheetViews>
    <sheetView tabSelected="1" view="pageLayout" zoomScaleNormal="100" workbookViewId="0">
      <selection activeCell="A4" sqref="A4"/>
    </sheetView>
  </sheetViews>
  <sheetFormatPr defaultRowHeight="15" x14ac:dyDescent="0.25"/>
  <cols>
    <col min="1" max="1" width="117.7109375" customWidth="1"/>
  </cols>
  <sheetData>
    <row r="3" spans="1:1" x14ac:dyDescent="0.25">
      <c r="A3" s="12" t="s">
        <v>17</v>
      </c>
    </row>
    <row r="4" spans="1:1" ht="45" customHeight="1" x14ac:dyDescent="0.25">
      <c r="A4" s="13"/>
    </row>
  </sheetData>
  <sheetProtection algorithmName="SHA-512" hashValue="C6/OtXXytc8miSdjXie087nRj+wmTDu0GShHw3NupZ8gvkSBFKSRU8vVrnHwyxxjxKZx9s5jX1LA+UXgLGPFAw==" saltValue="xgNVj12F73PHwCiVR5sOAQ==" spinCount="100000" sheet="1" objects="1" scenarios="1"/>
  <protectedRanges>
    <protectedRange algorithmName="SHA-512" hashValue="suzQ9NophUk8HnPcFYuWH0/HndKgSg+Y4G9u52YDc1pmI0KueOIgULVHKCzPDaOeXBwZbul/e42/igji0AuiHw==" saltValue="p2BK7i7G5fRmCuG7Q5VeoQ==" spinCount="100000" sqref="A4" name="Range1"/>
  </protectedRanges>
  <pageMargins left="0.25" right="0.25" top="0.75" bottom="0.75" header="0.3" footer="0.3"/>
  <pageSetup orientation="portrait" r:id="rId1"/>
  <headerFooter>
    <oddHeader>&amp;C&amp;"Arial,Bold"&amp;14EXHIBIT A-5-b
MMA SRC# 22 - PROVIDER NETWORK TOOL</oddHeader>
    <oddFooter>&amp;C&amp;"Arial,Bold"AHCA ITN 010-22/23, Attachment A, Exhibit A-5-b, 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741E3-4948-4F49-8299-E4E604E755AA}">
  <sheetPr>
    <pageSetUpPr fitToPage="1"/>
  </sheetPr>
  <dimension ref="A1:M46"/>
  <sheetViews>
    <sheetView zoomScaleNormal="100" workbookViewId="0">
      <selection activeCell="L19" sqref="L19"/>
    </sheetView>
  </sheetViews>
  <sheetFormatPr defaultRowHeight="15" x14ac:dyDescent="0.25"/>
  <cols>
    <col min="1" max="1" width="35.140625" customWidth="1"/>
    <col min="2" max="2" width="12.85546875" style="1" customWidth="1"/>
    <col min="3" max="5" width="14.42578125" style="1" customWidth="1"/>
    <col min="6" max="6" width="9" customWidth="1"/>
    <col min="7" max="7" width="12.42578125" style="1" bestFit="1" customWidth="1"/>
    <col min="8" max="8" width="13.140625" style="1" customWidth="1"/>
    <col min="9" max="9" width="9" customWidth="1"/>
    <col min="12" max="12" width="33.5703125" style="1" customWidth="1"/>
  </cols>
  <sheetData>
    <row r="1" spans="1:13" x14ac:dyDescent="0.25">
      <c r="A1" s="39" t="s">
        <v>95</v>
      </c>
      <c r="B1" s="37">
        <f>SUM(J6:J46)</f>
        <v>0</v>
      </c>
      <c r="C1" s="4"/>
      <c r="D1" s="4"/>
      <c r="E1" s="4"/>
      <c r="F1" s="5"/>
      <c r="G1" s="6"/>
      <c r="H1" s="6"/>
      <c r="I1" s="5"/>
      <c r="J1" s="5"/>
      <c r="K1" s="5"/>
      <c r="L1" s="6"/>
      <c r="M1" s="5"/>
    </row>
    <row r="2" spans="1:13" x14ac:dyDescent="0.25">
      <c r="A2" s="39" t="s">
        <v>96</v>
      </c>
      <c r="B2" s="37">
        <v>984</v>
      </c>
      <c r="C2" s="7"/>
      <c r="D2" s="7"/>
      <c r="E2" s="6"/>
      <c r="F2" s="5"/>
      <c r="G2" s="6"/>
      <c r="H2" s="6"/>
      <c r="I2" s="5"/>
      <c r="J2" s="5"/>
      <c r="K2" s="5"/>
      <c r="L2" s="6"/>
      <c r="M2" s="5"/>
    </row>
    <row r="3" spans="1:13" x14ac:dyDescent="0.25">
      <c r="A3" s="39" t="s">
        <v>97</v>
      </c>
      <c r="B3" s="38">
        <f>B1/B2</f>
        <v>0</v>
      </c>
      <c r="C3" s="7"/>
      <c r="D3" s="7"/>
      <c r="E3" s="6"/>
      <c r="F3" s="5"/>
      <c r="G3" s="6"/>
      <c r="H3" s="6"/>
      <c r="I3" s="5"/>
      <c r="J3" s="5"/>
      <c r="K3" s="5"/>
      <c r="L3" s="6"/>
      <c r="M3" s="5"/>
    </row>
    <row r="4" spans="1:13" x14ac:dyDescent="0.25">
      <c r="A4" s="1"/>
      <c r="B4" s="6"/>
      <c r="C4" s="6"/>
      <c r="D4" s="6"/>
      <c r="E4" s="6"/>
      <c r="F4" s="5"/>
      <c r="G4" s="6"/>
      <c r="H4" s="6"/>
      <c r="I4" s="5"/>
      <c r="J4" s="5"/>
      <c r="K4" s="5"/>
      <c r="L4" s="6"/>
      <c r="M4" s="5"/>
    </row>
    <row r="5" spans="1:13" ht="45" x14ac:dyDescent="0.25">
      <c r="A5" s="14" t="s">
        <v>0</v>
      </c>
      <c r="B5" s="8" t="s">
        <v>14</v>
      </c>
      <c r="C5" s="2" t="s">
        <v>1</v>
      </c>
      <c r="D5" s="2" t="s">
        <v>2</v>
      </c>
      <c r="E5" s="2" t="s">
        <v>3</v>
      </c>
      <c r="F5" s="2" t="s">
        <v>4</v>
      </c>
      <c r="G5" s="2" t="s">
        <v>5</v>
      </c>
      <c r="H5" s="2" t="s">
        <v>15</v>
      </c>
      <c r="I5" s="2" t="s">
        <v>6</v>
      </c>
      <c r="J5" s="2" t="s">
        <v>7</v>
      </c>
      <c r="K5" s="9"/>
      <c r="L5" s="33" t="s">
        <v>16</v>
      </c>
      <c r="M5" s="34" t="s">
        <v>8</v>
      </c>
    </row>
    <row r="6" spans="1:13" ht="21" customHeight="1" x14ac:dyDescent="0.25">
      <c r="A6" s="26" t="s">
        <v>18</v>
      </c>
      <c r="B6" s="40"/>
      <c r="C6" s="27">
        <v>311698</v>
      </c>
      <c r="D6" s="28">
        <v>0.3</v>
      </c>
      <c r="E6" s="29">
        <f t="shared" ref="E6:E46" si="0">SUM(C6*D6)</f>
        <v>93509.4</v>
      </c>
      <c r="F6" s="30">
        <v>20000</v>
      </c>
      <c r="G6" s="31">
        <f>IF(SUM(ROUNDDOWN(E6/F6,0))=0, 1, SUM(ROUNDDOWN(E6/F6,0)))</f>
        <v>4</v>
      </c>
      <c r="H6" s="32">
        <f t="shared" ref="H6:H46" si="1">SUM(B6/G6)</f>
        <v>0</v>
      </c>
      <c r="I6" s="32">
        <f t="shared" ref="I6:I46" si="2">IF(H6&gt;100%,100%,H6)</f>
        <v>0</v>
      </c>
      <c r="J6" s="30">
        <f>VLOOKUP(I6,$L$6:$M$11,2)</f>
        <v>0</v>
      </c>
      <c r="K6" s="10"/>
      <c r="L6" s="35">
        <v>0</v>
      </c>
      <c r="M6" s="36">
        <v>0</v>
      </c>
    </row>
    <row r="7" spans="1:13" ht="12" customHeight="1" x14ac:dyDescent="0.25">
      <c r="A7" s="26" t="s">
        <v>10</v>
      </c>
      <c r="B7" s="40"/>
      <c r="C7" s="27">
        <v>171106</v>
      </c>
      <c r="D7" s="28">
        <v>0.3</v>
      </c>
      <c r="E7" s="29">
        <f t="shared" si="0"/>
        <v>51331.799999999996</v>
      </c>
      <c r="F7" s="30">
        <v>3700</v>
      </c>
      <c r="G7" s="31">
        <f t="shared" ref="G7:G46" si="3">IF(SUM(ROUNDDOWN(E7/F7,0))=0, 1, SUM(ROUNDDOWN(E7/F7,0)))</f>
        <v>13</v>
      </c>
      <c r="H7" s="32">
        <f t="shared" si="1"/>
        <v>0</v>
      </c>
      <c r="I7" s="32">
        <f t="shared" si="2"/>
        <v>0</v>
      </c>
      <c r="J7" s="30">
        <f t="shared" ref="J7:J46" si="4">VLOOKUP(I7,$L$6:$M$11,2)</f>
        <v>0</v>
      </c>
      <c r="K7" s="10"/>
      <c r="L7" s="35">
        <v>0.01</v>
      </c>
      <c r="M7" s="36">
        <v>9</v>
      </c>
    </row>
    <row r="8" spans="1:13" x14ac:dyDescent="0.25">
      <c r="A8" s="26" t="s">
        <v>19</v>
      </c>
      <c r="B8" s="40"/>
      <c r="C8" s="27">
        <v>140592</v>
      </c>
      <c r="D8" s="28">
        <v>0.3</v>
      </c>
      <c r="E8" s="29">
        <f t="shared" si="0"/>
        <v>42177.599999999999</v>
      </c>
      <c r="F8" s="30">
        <v>16667</v>
      </c>
      <c r="G8" s="31">
        <f t="shared" si="3"/>
        <v>2</v>
      </c>
      <c r="H8" s="32">
        <f t="shared" si="1"/>
        <v>0</v>
      </c>
      <c r="I8" s="32">
        <f t="shared" si="2"/>
        <v>0</v>
      </c>
      <c r="J8" s="30">
        <f t="shared" si="4"/>
        <v>0</v>
      </c>
      <c r="K8" s="10"/>
      <c r="L8" s="35">
        <v>0.251</v>
      </c>
      <c r="M8" s="36">
        <v>14</v>
      </c>
    </row>
    <row r="9" spans="1:13" x14ac:dyDescent="0.25">
      <c r="A9" s="26" t="s">
        <v>13</v>
      </c>
      <c r="B9" s="40"/>
      <c r="C9" s="27">
        <v>311698</v>
      </c>
      <c r="D9" s="28">
        <v>0.3</v>
      </c>
      <c r="E9" s="29">
        <f t="shared" si="0"/>
        <v>93509.4</v>
      </c>
      <c r="F9" s="30">
        <v>10000</v>
      </c>
      <c r="G9" s="31">
        <f t="shared" si="3"/>
        <v>9</v>
      </c>
      <c r="H9" s="32">
        <f t="shared" si="1"/>
        <v>0</v>
      </c>
      <c r="I9" s="32">
        <f t="shared" si="2"/>
        <v>0</v>
      </c>
      <c r="J9" s="30">
        <f t="shared" si="4"/>
        <v>0</v>
      </c>
      <c r="K9" s="10"/>
      <c r="L9" s="35">
        <v>0.501</v>
      </c>
      <c r="M9" s="36">
        <v>19</v>
      </c>
    </row>
    <row r="10" spans="1:13" x14ac:dyDescent="0.25">
      <c r="A10" s="26" t="s">
        <v>20</v>
      </c>
      <c r="B10" s="40"/>
      <c r="C10" s="27">
        <v>311698</v>
      </c>
      <c r="D10" s="28">
        <v>0.3</v>
      </c>
      <c r="E10" s="29">
        <f t="shared" si="0"/>
        <v>93509.4</v>
      </c>
      <c r="F10" s="30">
        <v>10000</v>
      </c>
      <c r="G10" s="31">
        <f t="shared" si="3"/>
        <v>9</v>
      </c>
      <c r="H10" s="32">
        <f t="shared" si="1"/>
        <v>0</v>
      </c>
      <c r="I10" s="32">
        <f t="shared" si="2"/>
        <v>0</v>
      </c>
      <c r="J10" s="30">
        <f t="shared" si="4"/>
        <v>0</v>
      </c>
      <c r="K10" s="10"/>
      <c r="L10" s="35">
        <v>0.751</v>
      </c>
      <c r="M10" s="36">
        <v>24</v>
      </c>
    </row>
    <row r="11" spans="1:13" x14ac:dyDescent="0.25">
      <c r="A11" s="26" t="s">
        <v>21</v>
      </c>
      <c r="B11" s="40"/>
      <c r="C11" s="27">
        <v>311698</v>
      </c>
      <c r="D11" s="28">
        <v>0.3</v>
      </c>
      <c r="E11" s="29">
        <f t="shared" si="0"/>
        <v>93509.4</v>
      </c>
      <c r="F11" s="30">
        <v>7900</v>
      </c>
      <c r="G11" s="31">
        <f t="shared" si="3"/>
        <v>11</v>
      </c>
      <c r="H11" s="32">
        <f t="shared" si="1"/>
        <v>0</v>
      </c>
      <c r="I11" s="32">
        <f t="shared" si="2"/>
        <v>0</v>
      </c>
      <c r="J11" s="30">
        <f t="shared" si="4"/>
        <v>0</v>
      </c>
      <c r="K11" s="10"/>
      <c r="L11" s="11"/>
    </row>
    <row r="12" spans="1:13" x14ac:dyDescent="0.25">
      <c r="A12" s="26" t="s">
        <v>9</v>
      </c>
      <c r="B12" s="40"/>
      <c r="C12" s="27">
        <v>171106</v>
      </c>
      <c r="D12" s="28">
        <v>0.3</v>
      </c>
      <c r="E12" s="29">
        <f t="shared" si="0"/>
        <v>51331.799999999996</v>
      </c>
      <c r="F12" s="30">
        <v>25000</v>
      </c>
      <c r="G12" s="31">
        <f t="shared" si="3"/>
        <v>2</v>
      </c>
      <c r="H12" s="32">
        <f t="shared" si="1"/>
        <v>0</v>
      </c>
      <c r="I12" s="32">
        <f t="shared" si="2"/>
        <v>0</v>
      </c>
      <c r="J12" s="30">
        <f t="shared" si="4"/>
        <v>0</v>
      </c>
      <c r="K12" s="10"/>
      <c r="L12" s="11"/>
    </row>
    <row r="13" spans="1:13" x14ac:dyDescent="0.25">
      <c r="A13" s="26" t="s">
        <v>22</v>
      </c>
      <c r="B13" s="40"/>
      <c r="C13" s="27">
        <v>140592</v>
      </c>
      <c r="D13" s="28">
        <v>0.3</v>
      </c>
      <c r="E13" s="29">
        <f t="shared" si="0"/>
        <v>42177.599999999999</v>
      </c>
      <c r="F13" s="30">
        <v>20000</v>
      </c>
      <c r="G13" s="31">
        <f t="shared" si="3"/>
        <v>2</v>
      </c>
      <c r="H13" s="32">
        <f t="shared" si="1"/>
        <v>0</v>
      </c>
      <c r="I13" s="32">
        <f t="shared" si="2"/>
        <v>0</v>
      </c>
      <c r="J13" s="30">
        <f t="shared" si="4"/>
        <v>0</v>
      </c>
      <c r="K13" s="10"/>
      <c r="L13" s="11"/>
    </row>
    <row r="14" spans="1:13" x14ac:dyDescent="0.25">
      <c r="A14" s="26" t="s">
        <v>23</v>
      </c>
      <c r="B14" s="40"/>
      <c r="C14" s="27">
        <v>311698</v>
      </c>
      <c r="D14" s="28">
        <v>0.3</v>
      </c>
      <c r="E14" s="29">
        <f t="shared" si="0"/>
        <v>93509.4</v>
      </c>
      <c r="F14" s="30">
        <v>8333</v>
      </c>
      <c r="G14" s="31">
        <f t="shared" si="3"/>
        <v>11</v>
      </c>
      <c r="H14" s="32">
        <f t="shared" si="1"/>
        <v>0</v>
      </c>
      <c r="I14" s="32">
        <f t="shared" si="2"/>
        <v>0</v>
      </c>
      <c r="J14" s="30">
        <f t="shared" si="4"/>
        <v>0</v>
      </c>
      <c r="K14" s="10"/>
      <c r="L14" s="11"/>
    </row>
    <row r="15" spans="1:13" x14ac:dyDescent="0.25">
      <c r="A15" s="26" t="s">
        <v>24</v>
      </c>
      <c r="B15" s="40"/>
      <c r="C15" s="27">
        <v>311698</v>
      </c>
      <c r="D15" s="28">
        <v>0.3</v>
      </c>
      <c r="E15" s="29">
        <f t="shared" si="0"/>
        <v>93509.4</v>
      </c>
      <c r="F15" s="30">
        <v>3500</v>
      </c>
      <c r="G15" s="31">
        <f t="shared" si="3"/>
        <v>26</v>
      </c>
      <c r="H15" s="32">
        <f t="shared" si="1"/>
        <v>0</v>
      </c>
      <c r="I15" s="32">
        <f t="shared" si="2"/>
        <v>0</v>
      </c>
      <c r="J15" s="30">
        <f t="shared" si="4"/>
        <v>0</v>
      </c>
      <c r="K15" s="10"/>
      <c r="L15" s="11"/>
    </row>
    <row r="16" spans="1:13" x14ac:dyDescent="0.25">
      <c r="A16" s="26" t="s">
        <v>25</v>
      </c>
      <c r="B16" s="40"/>
      <c r="C16" s="27">
        <v>311698</v>
      </c>
      <c r="D16" s="28">
        <v>0.3</v>
      </c>
      <c r="E16" s="29">
        <f t="shared" si="0"/>
        <v>93509.4</v>
      </c>
      <c r="F16" s="30">
        <v>6250</v>
      </c>
      <c r="G16" s="31">
        <f t="shared" si="3"/>
        <v>14</v>
      </c>
      <c r="H16" s="32">
        <f t="shared" si="1"/>
        <v>0</v>
      </c>
      <c r="I16" s="32">
        <f t="shared" si="2"/>
        <v>0</v>
      </c>
      <c r="J16" s="30">
        <f t="shared" si="4"/>
        <v>0</v>
      </c>
    </row>
    <row r="17" spans="1:11" x14ac:dyDescent="0.25">
      <c r="A17" s="26" t="s">
        <v>26</v>
      </c>
      <c r="B17" s="40"/>
      <c r="C17" s="27">
        <v>311698</v>
      </c>
      <c r="D17" s="28">
        <v>0.3</v>
      </c>
      <c r="E17" s="29">
        <f t="shared" si="0"/>
        <v>93509.4</v>
      </c>
      <c r="F17" s="30">
        <v>3000</v>
      </c>
      <c r="G17" s="31">
        <f t="shared" si="3"/>
        <v>31</v>
      </c>
      <c r="H17" s="32">
        <f t="shared" si="1"/>
        <v>0</v>
      </c>
      <c r="I17" s="32">
        <f t="shared" si="2"/>
        <v>0</v>
      </c>
      <c r="J17" s="30">
        <f t="shared" si="4"/>
        <v>0</v>
      </c>
      <c r="K17" s="3"/>
    </row>
    <row r="18" spans="1:11" x14ac:dyDescent="0.25">
      <c r="A18" s="26" t="s">
        <v>27</v>
      </c>
      <c r="B18" s="40"/>
      <c r="C18" s="27">
        <v>311698</v>
      </c>
      <c r="D18" s="28">
        <v>0.3</v>
      </c>
      <c r="E18" s="29">
        <f t="shared" si="0"/>
        <v>93509.4</v>
      </c>
      <c r="F18" s="30">
        <v>33400</v>
      </c>
      <c r="G18" s="31">
        <f t="shared" si="3"/>
        <v>2</v>
      </c>
      <c r="H18" s="32">
        <f t="shared" si="1"/>
        <v>0</v>
      </c>
      <c r="I18" s="32">
        <f t="shared" si="2"/>
        <v>0</v>
      </c>
      <c r="J18" s="30">
        <f t="shared" si="4"/>
        <v>0</v>
      </c>
    </row>
    <row r="19" spans="1:11" x14ac:dyDescent="0.25">
      <c r="A19" s="26" t="s">
        <v>28</v>
      </c>
      <c r="B19" s="40"/>
      <c r="C19" s="27">
        <v>171106</v>
      </c>
      <c r="D19" s="28">
        <v>0.3</v>
      </c>
      <c r="E19" s="29">
        <f t="shared" si="0"/>
        <v>51331.799999999996</v>
      </c>
      <c r="F19" s="30">
        <v>11100</v>
      </c>
      <c r="G19" s="31">
        <f t="shared" si="3"/>
        <v>4</v>
      </c>
      <c r="H19" s="32">
        <f t="shared" si="1"/>
        <v>0</v>
      </c>
      <c r="I19" s="32">
        <f t="shared" si="2"/>
        <v>0</v>
      </c>
      <c r="J19" s="30">
        <f t="shared" si="4"/>
        <v>0</v>
      </c>
    </row>
    <row r="20" spans="1:11" x14ac:dyDescent="0.25">
      <c r="A20" s="26" t="s">
        <v>29</v>
      </c>
      <c r="B20" s="40"/>
      <c r="C20" s="27">
        <v>140592</v>
      </c>
      <c r="D20" s="28">
        <v>0.3</v>
      </c>
      <c r="E20" s="29">
        <f t="shared" si="0"/>
        <v>42177.599999999999</v>
      </c>
      <c r="F20" s="30">
        <v>39600</v>
      </c>
      <c r="G20" s="31">
        <f t="shared" si="3"/>
        <v>1</v>
      </c>
      <c r="H20" s="32">
        <f t="shared" si="1"/>
        <v>0</v>
      </c>
      <c r="I20" s="32">
        <f t="shared" si="2"/>
        <v>0</v>
      </c>
      <c r="J20" s="30">
        <f t="shared" si="4"/>
        <v>0</v>
      </c>
    </row>
    <row r="21" spans="1:11" x14ac:dyDescent="0.25">
      <c r="A21" s="26" t="s">
        <v>30</v>
      </c>
      <c r="B21" s="40"/>
      <c r="C21" s="27">
        <v>171106</v>
      </c>
      <c r="D21" s="28">
        <v>0.3</v>
      </c>
      <c r="E21" s="29">
        <f t="shared" si="0"/>
        <v>51331.799999999996</v>
      </c>
      <c r="F21" s="30">
        <v>8300</v>
      </c>
      <c r="G21" s="31">
        <f t="shared" si="3"/>
        <v>6</v>
      </c>
      <c r="H21" s="32">
        <f t="shared" si="1"/>
        <v>0</v>
      </c>
      <c r="I21" s="32">
        <f t="shared" si="2"/>
        <v>0</v>
      </c>
      <c r="J21" s="30">
        <f t="shared" si="4"/>
        <v>0</v>
      </c>
    </row>
    <row r="22" spans="1:11" x14ac:dyDescent="0.25">
      <c r="A22" s="26" t="s">
        <v>31</v>
      </c>
      <c r="B22" s="40"/>
      <c r="C22" s="27">
        <v>492028</v>
      </c>
      <c r="D22" s="28">
        <v>0.3</v>
      </c>
      <c r="E22" s="29">
        <f t="shared" si="0"/>
        <v>147608.4</v>
      </c>
      <c r="F22" s="30">
        <v>22800</v>
      </c>
      <c r="G22" s="31">
        <f t="shared" si="3"/>
        <v>6</v>
      </c>
      <c r="H22" s="32">
        <f t="shared" si="1"/>
        <v>0</v>
      </c>
      <c r="I22" s="32">
        <f t="shared" si="2"/>
        <v>0</v>
      </c>
      <c r="J22" s="30">
        <f t="shared" si="4"/>
        <v>0</v>
      </c>
    </row>
    <row r="23" spans="1:11" x14ac:dyDescent="0.25">
      <c r="A23" s="26" t="s">
        <v>32</v>
      </c>
      <c r="B23" s="40"/>
      <c r="C23" s="27">
        <v>311698</v>
      </c>
      <c r="D23" s="28">
        <v>0.3</v>
      </c>
      <c r="E23" s="29">
        <f t="shared" si="0"/>
        <v>93509.4</v>
      </c>
      <c r="F23" s="30">
        <v>10000</v>
      </c>
      <c r="G23" s="31">
        <f t="shared" si="3"/>
        <v>9</v>
      </c>
      <c r="H23" s="32">
        <f t="shared" si="1"/>
        <v>0</v>
      </c>
      <c r="I23" s="32">
        <f t="shared" si="2"/>
        <v>0</v>
      </c>
      <c r="J23" s="30">
        <f t="shared" si="4"/>
        <v>0</v>
      </c>
    </row>
    <row r="24" spans="1:11" x14ac:dyDescent="0.25">
      <c r="A24" s="26" t="s">
        <v>11</v>
      </c>
      <c r="B24" s="40"/>
      <c r="C24" s="27">
        <v>311698</v>
      </c>
      <c r="D24" s="28">
        <v>0.3</v>
      </c>
      <c r="E24" s="29">
        <f t="shared" si="0"/>
        <v>93509.4</v>
      </c>
      <c r="F24" s="30">
        <v>1500</v>
      </c>
      <c r="G24" s="31">
        <f t="shared" si="3"/>
        <v>62</v>
      </c>
      <c r="H24" s="32">
        <f t="shared" si="1"/>
        <v>0</v>
      </c>
      <c r="I24" s="32">
        <f t="shared" si="2"/>
        <v>0</v>
      </c>
      <c r="J24" s="30">
        <f t="shared" si="4"/>
        <v>0</v>
      </c>
    </row>
    <row r="25" spans="1:11" x14ac:dyDescent="0.25">
      <c r="A25" s="26" t="s">
        <v>33</v>
      </c>
      <c r="B25" s="40"/>
      <c r="C25" s="27">
        <v>311698</v>
      </c>
      <c r="D25" s="28">
        <v>0.3</v>
      </c>
      <c r="E25" s="29">
        <f t="shared" si="0"/>
        <v>93509.4</v>
      </c>
      <c r="F25" s="30">
        <v>5200</v>
      </c>
      <c r="G25" s="31">
        <f t="shared" si="3"/>
        <v>17</v>
      </c>
      <c r="H25" s="32">
        <f t="shared" si="1"/>
        <v>0</v>
      </c>
      <c r="I25" s="32">
        <f t="shared" si="2"/>
        <v>0</v>
      </c>
      <c r="J25" s="30">
        <f t="shared" si="4"/>
        <v>0</v>
      </c>
    </row>
    <row r="26" spans="1:11" x14ac:dyDescent="0.25">
      <c r="A26" s="26" t="s">
        <v>34</v>
      </c>
      <c r="B26" s="40"/>
      <c r="C26" s="27">
        <v>311698</v>
      </c>
      <c r="D26" s="28">
        <v>0.3</v>
      </c>
      <c r="E26" s="29">
        <f t="shared" si="0"/>
        <v>93509.4</v>
      </c>
      <c r="F26" s="30">
        <v>4100</v>
      </c>
      <c r="G26" s="31">
        <f t="shared" si="3"/>
        <v>22</v>
      </c>
      <c r="H26" s="32">
        <f t="shared" si="1"/>
        <v>0</v>
      </c>
      <c r="I26" s="32">
        <f t="shared" si="2"/>
        <v>0</v>
      </c>
      <c r="J26" s="30">
        <f t="shared" si="4"/>
        <v>0</v>
      </c>
    </row>
    <row r="27" spans="1:11" x14ac:dyDescent="0.25">
      <c r="A27" s="26" t="s">
        <v>53</v>
      </c>
      <c r="B27" s="40"/>
      <c r="C27" s="27">
        <v>311698</v>
      </c>
      <c r="D27" s="28">
        <v>0.3</v>
      </c>
      <c r="E27" s="29">
        <f t="shared" si="0"/>
        <v>93509.4</v>
      </c>
      <c r="F27" s="30">
        <v>1700</v>
      </c>
      <c r="G27" s="31">
        <f t="shared" si="3"/>
        <v>55</v>
      </c>
      <c r="H27" s="32">
        <f t="shared" si="1"/>
        <v>0</v>
      </c>
      <c r="I27" s="32">
        <f t="shared" si="2"/>
        <v>0</v>
      </c>
      <c r="J27" s="30">
        <f t="shared" si="4"/>
        <v>0</v>
      </c>
    </row>
    <row r="28" spans="1:11" x14ac:dyDescent="0.25">
      <c r="A28" s="26" t="s">
        <v>35</v>
      </c>
      <c r="B28" s="40"/>
      <c r="C28" s="27">
        <v>311698</v>
      </c>
      <c r="D28" s="28">
        <v>0.3</v>
      </c>
      <c r="E28" s="29">
        <f t="shared" si="0"/>
        <v>93509.4</v>
      </c>
      <c r="F28" s="30">
        <v>5000</v>
      </c>
      <c r="G28" s="31">
        <f t="shared" si="3"/>
        <v>18</v>
      </c>
      <c r="H28" s="32">
        <f t="shared" si="1"/>
        <v>0</v>
      </c>
      <c r="I28" s="32">
        <f t="shared" si="2"/>
        <v>0</v>
      </c>
      <c r="J28" s="30">
        <f t="shared" si="4"/>
        <v>0</v>
      </c>
    </row>
    <row r="29" spans="1:11" x14ac:dyDescent="0.25">
      <c r="A29" s="26" t="s">
        <v>36</v>
      </c>
      <c r="B29" s="40"/>
      <c r="C29" s="27">
        <v>311698</v>
      </c>
      <c r="D29" s="28">
        <v>0.3</v>
      </c>
      <c r="E29" s="29">
        <f t="shared" si="0"/>
        <v>93509.4</v>
      </c>
      <c r="F29" s="30">
        <v>3500</v>
      </c>
      <c r="G29" s="31">
        <f t="shared" si="3"/>
        <v>26</v>
      </c>
      <c r="H29" s="32">
        <f t="shared" si="1"/>
        <v>0</v>
      </c>
      <c r="I29" s="32">
        <f t="shared" si="2"/>
        <v>0</v>
      </c>
      <c r="J29" s="30">
        <f t="shared" si="4"/>
        <v>0</v>
      </c>
    </row>
    <row r="30" spans="1:11" ht="30" x14ac:dyDescent="0.25">
      <c r="A30" s="26" t="s">
        <v>37</v>
      </c>
      <c r="B30" s="40"/>
      <c r="C30" s="27">
        <v>140592</v>
      </c>
      <c r="D30" s="28">
        <v>0.3</v>
      </c>
      <c r="E30" s="29">
        <f t="shared" si="0"/>
        <v>42177.599999999999</v>
      </c>
      <c r="F30" s="30">
        <v>1500</v>
      </c>
      <c r="G30" s="31">
        <f t="shared" si="3"/>
        <v>28</v>
      </c>
      <c r="H30" s="32">
        <f t="shared" si="1"/>
        <v>0</v>
      </c>
      <c r="I30" s="32">
        <f t="shared" si="2"/>
        <v>0</v>
      </c>
      <c r="J30" s="30">
        <f t="shared" si="4"/>
        <v>0</v>
      </c>
    </row>
    <row r="31" spans="1:11" x14ac:dyDescent="0.25">
      <c r="A31" s="26" t="s">
        <v>38</v>
      </c>
      <c r="B31" s="40"/>
      <c r="C31" s="27">
        <v>311698</v>
      </c>
      <c r="D31" s="28">
        <v>0.3</v>
      </c>
      <c r="E31" s="29">
        <f t="shared" si="0"/>
        <v>93509.4</v>
      </c>
      <c r="F31" s="30">
        <v>2500</v>
      </c>
      <c r="G31" s="31">
        <f t="shared" si="3"/>
        <v>37</v>
      </c>
      <c r="H31" s="32">
        <f t="shared" si="1"/>
        <v>0</v>
      </c>
      <c r="I31" s="32">
        <f t="shared" si="2"/>
        <v>0</v>
      </c>
      <c r="J31" s="30">
        <f t="shared" si="4"/>
        <v>0</v>
      </c>
    </row>
    <row r="32" spans="1:11" x14ac:dyDescent="0.25">
      <c r="A32" s="26" t="s">
        <v>39</v>
      </c>
      <c r="B32" s="40"/>
      <c r="C32" s="27">
        <v>311698</v>
      </c>
      <c r="D32" s="28">
        <v>0.3</v>
      </c>
      <c r="E32" s="29">
        <f t="shared" si="0"/>
        <v>93509.4</v>
      </c>
      <c r="F32" s="30">
        <v>5200</v>
      </c>
      <c r="G32" s="31">
        <f t="shared" si="3"/>
        <v>17</v>
      </c>
      <c r="H32" s="32">
        <f t="shared" si="1"/>
        <v>0</v>
      </c>
      <c r="I32" s="32">
        <f t="shared" si="2"/>
        <v>0</v>
      </c>
      <c r="J32" s="30">
        <f t="shared" si="4"/>
        <v>0</v>
      </c>
    </row>
    <row r="33" spans="1:10" x14ac:dyDescent="0.25">
      <c r="A33" s="26" t="s">
        <v>12</v>
      </c>
      <c r="B33" s="40"/>
      <c r="C33" s="27">
        <v>311698</v>
      </c>
      <c r="D33" s="28">
        <v>0.3</v>
      </c>
      <c r="E33" s="29">
        <f t="shared" si="0"/>
        <v>93509.4</v>
      </c>
      <c r="F33" s="30">
        <v>7600</v>
      </c>
      <c r="G33" s="31">
        <f t="shared" si="3"/>
        <v>12</v>
      </c>
      <c r="H33" s="32">
        <f t="shared" si="1"/>
        <v>0</v>
      </c>
      <c r="I33" s="32">
        <f t="shared" si="2"/>
        <v>0</v>
      </c>
      <c r="J33" s="30">
        <f t="shared" si="4"/>
        <v>0</v>
      </c>
    </row>
    <row r="34" spans="1:10" x14ac:dyDescent="0.25">
      <c r="A34" s="26" t="s">
        <v>40</v>
      </c>
      <c r="B34" s="40"/>
      <c r="C34" s="27">
        <v>311698</v>
      </c>
      <c r="D34" s="28">
        <v>0.3</v>
      </c>
      <c r="E34" s="29">
        <f t="shared" si="0"/>
        <v>93509.4</v>
      </c>
      <c r="F34" s="30">
        <v>14400</v>
      </c>
      <c r="G34" s="31">
        <f t="shared" si="3"/>
        <v>6</v>
      </c>
      <c r="H34" s="32">
        <f t="shared" si="1"/>
        <v>0</v>
      </c>
      <c r="I34" s="32">
        <f t="shared" si="2"/>
        <v>0</v>
      </c>
      <c r="J34" s="30">
        <f t="shared" si="4"/>
        <v>0</v>
      </c>
    </row>
    <row r="35" spans="1:10" x14ac:dyDescent="0.25">
      <c r="A35" s="26" t="s">
        <v>41</v>
      </c>
      <c r="B35" s="40"/>
      <c r="C35" s="27">
        <v>171106</v>
      </c>
      <c r="D35" s="28">
        <v>0.3</v>
      </c>
      <c r="E35" s="29">
        <f t="shared" si="0"/>
        <v>51331.799999999996</v>
      </c>
      <c r="F35" s="30">
        <v>1500</v>
      </c>
      <c r="G35" s="31">
        <f t="shared" si="3"/>
        <v>34</v>
      </c>
      <c r="H35" s="32">
        <f t="shared" si="1"/>
        <v>0</v>
      </c>
      <c r="I35" s="32">
        <f t="shared" si="2"/>
        <v>0</v>
      </c>
      <c r="J35" s="30">
        <f t="shared" si="4"/>
        <v>0</v>
      </c>
    </row>
    <row r="36" spans="1:10" x14ac:dyDescent="0.25">
      <c r="A36" s="26" t="s">
        <v>42</v>
      </c>
      <c r="B36" s="40"/>
      <c r="C36" s="27">
        <v>140592</v>
      </c>
      <c r="D36" s="28">
        <v>0.3</v>
      </c>
      <c r="E36" s="29">
        <f t="shared" si="0"/>
        <v>42177.599999999999</v>
      </c>
      <c r="F36" s="30">
        <v>1500</v>
      </c>
      <c r="G36" s="31">
        <f t="shared" si="3"/>
        <v>28</v>
      </c>
      <c r="H36" s="32">
        <f t="shared" si="1"/>
        <v>0</v>
      </c>
      <c r="I36" s="32">
        <f t="shared" si="2"/>
        <v>0</v>
      </c>
      <c r="J36" s="30">
        <f t="shared" si="4"/>
        <v>0</v>
      </c>
    </row>
    <row r="37" spans="1:10" x14ac:dyDescent="0.25">
      <c r="A37" s="26" t="s">
        <v>43</v>
      </c>
      <c r="B37" s="40"/>
      <c r="C37" s="27">
        <v>171106</v>
      </c>
      <c r="D37" s="28">
        <v>0.3</v>
      </c>
      <c r="E37" s="29">
        <f t="shared" si="0"/>
        <v>51331.799999999996</v>
      </c>
      <c r="F37" s="30">
        <v>1500</v>
      </c>
      <c r="G37" s="31">
        <f t="shared" si="3"/>
        <v>34</v>
      </c>
      <c r="H37" s="32">
        <f t="shared" si="1"/>
        <v>0</v>
      </c>
      <c r="I37" s="32">
        <f t="shared" si="2"/>
        <v>0</v>
      </c>
      <c r="J37" s="30">
        <f t="shared" si="4"/>
        <v>0</v>
      </c>
    </row>
    <row r="38" spans="1:10" x14ac:dyDescent="0.25">
      <c r="A38" s="26" t="s">
        <v>44</v>
      </c>
      <c r="B38" s="40"/>
      <c r="C38" s="27">
        <v>140592</v>
      </c>
      <c r="D38" s="28">
        <v>0.3</v>
      </c>
      <c r="E38" s="29">
        <f t="shared" si="0"/>
        <v>42177.599999999999</v>
      </c>
      <c r="F38" s="30">
        <v>1500</v>
      </c>
      <c r="G38" s="31">
        <f t="shared" si="3"/>
        <v>28</v>
      </c>
      <c r="H38" s="32">
        <f t="shared" si="1"/>
        <v>0</v>
      </c>
      <c r="I38" s="32">
        <f t="shared" si="2"/>
        <v>0</v>
      </c>
      <c r="J38" s="30">
        <f t="shared" si="4"/>
        <v>0</v>
      </c>
    </row>
    <row r="39" spans="1:10" x14ac:dyDescent="0.25">
      <c r="A39" s="26" t="s">
        <v>45</v>
      </c>
      <c r="B39" s="40"/>
      <c r="C39" s="27">
        <v>171106</v>
      </c>
      <c r="D39" s="28">
        <v>0.3</v>
      </c>
      <c r="E39" s="29">
        <f t="shared" si="0"/>
        <v>51331.799999999996</v>
      </c>
      <c r="F39" s="30">
        <v>1500</v>
      </c>
      <c r="G39" s="31">
        <f t="shared" si="3"/>
        <v>34</v>
      </c>
      <c r="H39" s="32">
        <f t="shared" si="1"/>
        <v>0</v>
      </c>
      <c r="I39" s="32">
        <f t="shared" si="2"/>
        <v>0</v>
      </c>
      <c r="J39" s="30">
        <f t="shared" si="4"/>
        <v>0</v>
      </c>
    </row>
    <row r="40" spans="1:10" x14ac:dyDescent="0.25">
      <c r="A40" s="26" t="s">
        <v>46</v>
      </c>
      <c r="B40" s="40"/>
      <c r="C40" s="27">
        <v>140592</v>
      </c>
      <c r="D40" s="28">
        <v>0.3</v>
      </c>
      <c r="E40" s="29">
        <f t="shared" si="0"/>
        <v>42177.599999999999</v>
      </c>
      <c r="F40" s="30">
        <v>1500</v>
      </c>
      <c r="G40" s="31">
        <f t="shared" si="3"/>
        <v>28</v>
      </c>
      <c r="H40" s="32">
        <f t="shared" si="1"/>
        <v>0</v>
      </c>
      <c r="I40" s="32">
        <f t="shared" si="2"/>
        <v>0</v>
      </c>
      <c r="J40" s="30">
        <f t="shared" si="4"/>
        <v>0</v>
      </c>
    </row>
    <row r="41" spans="1:10" x14ac:dyDescent="0.25">
      <c r="A41" s="26" t="s">
        <v>47</v>
      </c>
      <c r="B41" s="40"/>
      <c r="C41" s="27">
        <v>171106</v>
      </c>
      <c r="D41" s="28">
        <v>0.3</v>
      </c>
      <c r="E41" s="29">
        <f t="shared" si="0"/>
        <v>51331.799999999996</v>
      </c>
      <c r="F41" s="30">
        <v>8600</v>
      </c>
      <c r="G41" s="31">
        <f t="shared" si="3"/>
        <v>5</v>
      </c>
      <c r="H41" s="32">
        <f t="shared" si="1"/>
        <v>0</v>
      </c>
      <c r="I41" s="32">
        <f t="shared" si="2"/>
        <v>0</v>
      </c>
      <c r="J41" s="30">
        <f t="shared" si="4"/>
        <v>0</v>
      </c>
    </row>
    <row r="42" spans="1:10" x14ac:dyDescent="0.25">
      <c r="A42" s="26" t="s">
        <v>48</v>
      </c>
      <c r="B42" s="40"/>
      <c r="C42" s="27">
        <v>140592</v>
      </c>
      <c r="D42" s="28">
        <v>0.3</v>
      </c>
      <c r="E42" s="29">
        <f t="shared" si="0"/>
        <v>42177.599999999999</v>
      </c>
      <c r="F42" s="30">
        <v>1500</v>
      </c>
      <c r="G42" s="31">
        <f t="shared" si="3"/>
        <v>28</v>
      </c>
      <c r="H42" s="32">
        <f t="shared" si="1"/>
        <v>0</v>
      </c>
      <c r="I42" s="32">
        <f t="shared" si="2"/>
        <v>0</v>
      </c>
      <c r="J42" s="30">
        <f t="shared" si="4"/>
        <v>0</v>
      </c>
    </row>
    <row r="43" spans="1:10" x14ac:dyDescent="0.25">
      <c r="A43" s="26" t="s">
        <v>49</v>
      </c>
      <c r="B43" s="40"/>
      <c r="C43" s="27">
        <v>311698</v>
      </c>
      <c r="D43" s="28">
        <v>0.3</v>
      </c>
      <c r="E43" s="29">
        <f t="shared" si="0"/>
        <v>93509.4</v>
      </c>
      <c r="F43" s="30">
        <v>10000</v>
      </c>
      <c r="G43" s="31">
        <f t="shared" si="3"/>
        <v>9</v>
      </c>
      <c r="H43" s="32">
        <f t="shared" si="1"/>
        <v>0</v>
      </c>
      <c r="I43" s="32">
        <f t="shared" si="2"/>
        <v>0</v>
      </c>
      <c r="J43" s="30">
        <f t="shared" si="4"/>
        <v>0</v>
      </c>
    </row>
    <row r="44" spans="1:10" ht="30" x14ac:dyDescent="0.25">
      <c r="A44" s="26" t="s">
        <v>50</v>
      </c>
      <c r="B44" s="40"/>
      <c r="C44" s="27">
        <v>171106</v>
      </c>
      <c r="D44" s="28">
        <v>0.3</v>
      </c>
      <c r="E44" s="29">
        <f t="shared" si="0"/>
        <v>51331.799999999996</v>
      </c>
      <c r="F44" s="30">
        <v>1500</v>
      </c>
      <c r="G44" s="31">
        <f t="shared" si="3"/>
        <v>34</v>
      </c>
      <c r="H44" s="32">
        <f t="shared" si="1"/>
        <v>0</v>
      </c>
      <c r="I44" s="32">
        <f t="shared" si="2"/>
        <v>0</v>
      </c>
      <c r="J44" s="30">
        <f t="shared" si="4"/>
        <v>0</v>
      </c>
    </row>
    <row r="45" spans="1:10" ht="30" x14ac:dyDescent="0.25">
      <c r="A45" s="26" t="s">
        <v>51</v>
      </c>
      <c r="B45" s="40"/>
      <c r="C45" s="27">
        <v>140592</v>
      </c>
      <c r="D45" s="28">
        <v>0.3</v>
      </c>
      <c r="E45" s="29">
        <f t="shared" si="0"/>
        <v>42177.599999999999</v>
      </c>
      <c r="F45" s="30">
        <v>7100</v>
      </c>
      <c r="G45" s="31">
        <f t="shared" si="3"/>
        <v>5</v>
      </c>
      <c r="H45" s="32">
        <f t="shared" si="1"/>
        <v>0</v>
      </c>
      <c r="I45" s="32">
        <f t="shared" si="2"/>
        <v>0</v>
      </c>
      <c r="J45" s="30">
        <f t="shared" si="4"/>
        <v>0</v>
      </c>
    </row>
    <row r="46" spans="1:10" ht="30" x14ac:dyDescent="0.25">
      <c r="A46" s="26" t="s">
        <v>52</v>
      </c>
      <c r="B46" s="40"/>
      <c r="C46" s="27">
        <v>311698</v>
      </c>
      <c r="D46" s="28">
        <v>0.3</v>
      </c>
      <c r="E46" s="29">
        <f t="shared" si="0"/>
        <v>93509.4</v>
      </c>
      <c r="F46" s="30">
        <v>1500</v>
      </c>
      <c r="G46" s="31">
        <f t="shared" si="3"/>
        <v>62</v>
      </c>
      <c r="H46" s="32">
        <f t="shared" si="1"/>
        <v>0</v>
      </c>
      <c r="I46" s="32">
        <f t="shared" si="2"/>
        <v>0</v>
      </c>
      <c r="J46" s="30">
        <f t="shared" si="4"/>
        <v>0</v>
      </c>
    </row>
  </sheetData>
  <sheetProtection algorithmName="SHA-512" hashValue="8GXO1tfbtVA3SI/iurWDapyE1u1smItfVB9v2jACHuOG7KH6zZltTHc7UV6kK1dXzzecGXHuglnoO+BT01EOSA==" saltValue="iRvPHa1OAXIA1IdeiVH04w==" spinCount="100000" sheet="1" objects="1" scenarios="1"/>
  <protectedRanges>
    <protectedRange algorithmName="SHA-512" hashValue="0fz1fJFiiDx1kTH8lQlFAlrjt0JwnaZbwNowS0JBDiKncBdwY0GU5KfcfjCMoG9/BrbsYJkV6xXhjW5npqMkJA==" saltValue="5ezGljDW1AF7kRm3BQJkNQ==" spinCount="100000" sqref="B6:B46" name="Range1"/>
  </protectedRanges>
  <dataValidations count="1">
    <dataValidation type="whole" allowBlank="1" showInputMessage="1" showErrorMessage="1" sqref="B6:B46" xr:uid="{39031715-55DD-4A84-9DF9-923A0B95DD06}">
      <formula1>0</formula1>
      <formula2>100000000</formula2>
    </dataValidation>
  </dataValidations>
  <pageMargins left="0.25" right="0.25" top="0.75" bottom="0.75" header="0.3" footer="0.3"/>
  <pageSetup scale="66" orientation="landscape" r:id="rId1"/>
  <headerFooter>
    <oddHeader>&amp;C&amp;"Arial,Bold"&amp;14EXHIBIT A-5-b
SRC# 22 - MMA PROVIDER NETWORK AGREEMENTS/CONTRACTS
REGION G</oddHeader>
    <oddFooter>&amp;C&amp;"Arial,Bold"AHCA ITN 010-22/23, Attachment A, Exhibit A-5-b, 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795A5-9A63-4E11-8E90-45CBCA56A5FB}">
  <sheetPr>
    <pageSetUpPr fitToPage="1"/>
  </sheetPr>
  <dimension ref="A1:M46"/>
  <sheetViews>
    <sheetView zoomScaleNormal="100" workbookViewId="0">
      <selection activeCell="M20" sqref="M20"/>
    </sheetView>
  </sheetViews>
  <sheetFormatPr defaultRowHeight="15" x14ac:dyDescent="0.25"/>
  <cols>
    <col min="1" max="1" width="35.140625" customWidth="1"/>
    <col min="2" max="2" width="12.85546875" style="1" customWidth="1"/>
    <col min="3" max="5" width="14.42578125" style="1" customWidth="1"/>
    <col min="6" max="6" width="9" customWidth="1"/>
    <col min="7" max="7" width="12.42578125" style="1" bestFit="1" customWidth="1"/>
    <col min="8" max="8" width="11.7109375" style="1" customWidth="1"/>
    <col min="9" max="9" width="9" customWidth="1"/>
    <col min="12" max="12" width="33.5703125" style="1" customWidth="1"/>
  </cols>
  <sheetData>
    <row r="1" spans="1:13" x14ac:dyDescent="0.25">
      <c r="A1" s="39" t="s">
        <v>98</v>
      </c>
      <c r="B1" s="37">
        <f>SUM(J6:J46)</f>
        <v>0</v>
      </c>
      <c r="C1" s="4"/>
      <c r="D1" s="4"/>
      <c r="E1" s="4"/>
      <c r="F1" s="5"/>
      <c r="G1" s="6"/>
      <c r="H1" s="6"/>
      <c r="I1" s="5"/>
      <c r="J1" s="5"/>
      <c r="K1" s="5"/>
      <c r="L1" s="6"/>
      <c r="M1" s="5"/>
    </row>
    <row r="2" spans="1:13" x14ac:dyDescent="0.25">
      <c r="A2" s="39" t="s">
        <v>99</v>
      </c>
      <c r="B2" s="37">
        <v>984</v>
      </c>
      <c r="C2" s="7"/>
      <c r="D2" s="7"/>
      <c r="E2" s="6"/>
      <c r="F2" s="5"/>
      <c r="G2" s="6"/>
      <c r="H2" s="6"/>
      <c r="I2" s="5"/>
      <c r="J2" s="5"/>
      <c r="K2" s="5"/>
      <c r="L2" s="6"/>
      <c r="M2" s="5"/>
    </row>
    <row r="3" spans="1:13" x14ac:dyDescent="0.25">
      <c r="A3" s="39" t="s">
        <v>100</v>
      </c>
      <c r="B3" s="38">
        <f>B1/B2</f>
        <v>0</v>
      </c>
      <c r="C3" s="7"/>
      <c r="D3" s="7"/>
      <c r="E3" s="6"/>
      <c r="F3" s="5"/>
      <c r="G3" s="6"/>
      <c r="H3" s="6"/>
      <c r="I3" s="5"/>
      <c r="J3" s="5"/>
      <c r="K3" s="5"/>
      <c r="L3" s="6"/>
      <c r="M3" s="5"/>
    </row>
    <row r="4" spans="1:13" x14ac:dyDescent="0.25">
      <c r="A4" s="1"/>
      <c r="B4" s="6"/>
      <c r="C4" s="6"/>
      <c r="D4" s="6"/>
      <c r="E4" s="6"/>
      <c r="F4" s="5"/>
      <c r="G4" s="6"/>
      <c r="H4" s="6"/>
      <c r="I4" s="5"/>
      <c r="J4" s="5"/>
      <c r="K4" s="5"/>
      <c r="L4" s="6"/>
      <c r="M4" s="5"/>
    </row>
    <row r="5" spans="1:13" ht="45" x14ac:dyDescent="0.25">
      <c r="A5" s="2" t="s">
        <v>0</v>
      </c>
      <c r="B5" s="8" t="s">
        <v>14</v>
      </c>
      <c r="C5" s="2" t="s">
        <v>1</v>
      </c>
      <c r="D5" s="2" t="s">
        <v>2</v>
      </c>
      <c r="E5" s="2" t="s">
        <v>3</v>
      </c>
      <c r="F5" s="2" t="s">
        <v>4</v>
      </c>
      <c r="G5" s="2" t="s">
        <v>5</v>
      </c>
      <c r="H5" s="2" t="s">
        <v>15</v>
      </c>
      <c r="I5" s="2" t="s">
        <v>6</v>
      </c>
      <c r="J5" s="2" t="s">
        <v>7</v>
      </c>
      <c r="K5" s="9"/>
      <c r="L5" s="33" t="s">
        <v>16</v>
      </c>
      <c r="M5" s="34" t="s">
        <v>8</v>
      </c>
    </row>
    <row r="6" spans="1:13" ht="21" customHeight="1" x14ac:dyDescent="0.25">
      <c r="A6" s="26" t="s">
        <v>18</v>
      </c>
      <c r="B6" s="40"/>
      <c r="C6" s="27">
        <v>297875</v>
      </c>
      <c r="D6" s="28">
        <v>0.3</v>
      </c>
      <c r="E6" s="29">
        <f t="shared" ref="E6:E46" si="0">SUM(C6*D6)</f>
        <v>89362.5</v>
      </c>
      <c r="F6" s="30">
        <v>20000</v>
      </c>
      <c r="G6" s="31">
        <f>IF(SUM(ROUNDDOWN(E6/F6,0))=0, 1, SUM(ROUNDDOWN(E6/F6,0)))</f>
        <v>4</v>
      </c>
      <c r="H6" s="32">
        <f t="shared" ref="H6:H46" si="1">SUM(B6/G6)</f>
        <v>0</v>
      </c>
      <c r="I6" s="32">
        <f t="shared" ref="I6:I46" si="2">IF(H6&gt;100%,100%,H6)</f>
        <v>0</v>
      </c>
      <c r="J6" s="30">
        <f>VLOOKUP(I6,$L$6:$M$11,2)</f>
        <v>0</v>
      </c>
      <c r="K6" s="10"/>
      <c r="L6" s="35">
        <v>0</v>
      </c>
      <c r="M6" s="36">
        <v>0</v>
      </c>
    </row>
    <row r="7" spans="1:13" ht="12" customHeight="1" x14ac:dyDescent="0.25">
      <c r="A7" s="26" t="s">
        <v>10</v>
      </c>
      <c r="B7" s="40"/>
      <c r="C7" s="27">
        <v>166493</v>
      </c>
      <c r="D7" s="28">
        <v>0.3</v>
      </c>
      <c r="E7" s="29">
        <f t="shared" si="0"/>
        <v>49947.9</v>
      </c>
      <c r="F7" s="30">
        <v>3700</v>
      </c>
      <c r="G7" s="31">
        <f t="shared" ref="G7:G46" si="3">IF(SUM(ROUNDDOWN(E7/F7,0))=0, 1, SUM(ROUNDDOWN(E7/F7,0)))</f>
        <v>13</v>
      </c>
      <c r="H7" s="32">
        <f t="shared" si="1"/>
        <v>0</v>
      </c>
      <c r="I7" s="32">
        <f t="shared" si="2"/>
        <v>0</v>
      </c>
      <c r="J7" s="30">
        <f t="shared" ref="J7:J46" si="4">VLOOKUP(I7,$L$6:$M$11,2)</f>
        <v>0</v>
      </c>
      <c r="K7" s="10"/>
      <c r="L7" s="35">
        <v>0.01</v>
      </c>
      <c r="M7" s="36">
        <v>9</v>
      </c>
    </row>
    <row r="8" spans="1:13" x14ac:dyDescent="0.25">
      <c r="A8" s="26" t="s">
        <v>19</v>
      </c>
      <c r="B8" s="40"/>
      <c r="C8" s="27">
        <v>131382</v>
      </c>
      <c r="D8" s="28">
        <v>0.3</v>
      </c>
      <c r="E8" s="29">
        <f t="shared" si="0"/>
        <v>39414.6</v>
      </c>
      <c r="F8" s="30">
        <v>16667</v>
      </c>
      <c r="G8" s="31">
        <f t="shared" si="3"/>
        <v>2</v>
      </c>
      <c r="H8" s="32">
        <f t="shared" si="1"/>
        <v>0</v>
      </c>
      <c r="I8" s="32">
        <f t="shared" si="2"/>
        <v>0</v>
      </c>
      <c r="J8" s="30">
        <f t="shared" si="4"/>
        <v>0</v>
      </c>
      <c r="K8" s="10"/>
      <c r="L8" s="35">
        <v>0.251</v>
      </c>
      <c r="M8" s="36">
        <v>14</v>
      </c>
    </row>
    <row r="9" spans="1:13" x14ac:dyDescent="0.25">
      <c r="A9" s="26" t="s">
        <v>13</v>
      </c>
      <c r="B9" s="40"/>
      <c r="C9" s="27">
        <v>297875</v>
      </c>
      <c r="D9" s="28">
        <v>0.3</v>
      </c>
      <c r="E9" s="29">
        <f t="shared" si="0"/>
        <v>89362.5</v>
      </c>
      <c r="F9" s="30">
        <v>10000</v>
      </c>
      <c r="G9" s="31">
        <f t="shared" si="3"/>
        <v>8</v>
      </c>
      <c r="H9" s="32">
        <f t="shared" si="1"/>
        <v>0</v>
      </c>
      <c r="I9" s="32">
        <f t="shared" si="2"/>
        <v>0</v>
      </c>
      <c r="J9" s="30">
        <f t="shared" si="4"/>
        <v>0</v>
      </c>
      <c r="K9" s="10"/>
      <c r="L9" s="35">
        <v>0.501</v>
      </c>
      <c r="M9" s="36">
        <v>19</v>
      </c>
    </row>
    <row r="10" spans="1:13" x14ac:dyDescent="0.25">
      <c r="A10" s="26" t="s">
        <v>20</v>
      </c>
      <c r="B10" s="40"/>
      <c r="C10" s="27">
        <v>297875</v>
      </c>
      <c r="D10" s="28">
        <v>0.3</v>
      </c>
      <c r="E10" s="29">
        <f t="shared" si="0"/>
        <v>89362.5</v>
      </c>
      <c r="F10" s="30">
        <v>10000</v>
      </c>
      <c r="G10" s="31">
        <f t="shared" si="3"/>
        <v>8</v>
      </c>
      <c r="H10" s="32">
        <f t="shared" si="1"/>
        <v>0</v>
      </c>
      <c r="I10" s="32">
        <f t="shared" si="2"/>
        <v>0</v>
      </c>
      <c r="J10" s="30">
        <f t="shared" si="4"/>
        <v>0</v>
      </c>
      <c r="K10" s="10"/>
      <c r="L10" s="35">
        <v>0.751</v>
      </c>
      <c r="M10" s="36">
        <v>24</v>
      </c>
    </row>
    <row r="11" spans="1:13" x14ac:dyDescent="0.25">
      <c r="A11" s="26" t="s">
        <v>21</v>
      </c>
      <c r="B11" s="40"/>
      <c r="C11" s="27">
        <v>297875</v>
      </c>
      <c r="D11" s="28">
        <v>0.3</v>
      </c>
      <c r="E11" s="29">
        <f t="shared" si="0"/>
        <v>89362.5</v>
      </c>
      <c r="F11" s="30">
        <v>7900</v>
      </c>
      <c r="G11" s="31">
        <f t="shared" si="3"/>
        <v>11</v>
      </c>
      <c r="H11" s="32">
        <f t="shared" si="1"/>
        <v>0</v>
      </c>
      <c r="I11" s="32">
        <f t="shared" si="2"/>
        <v>0</v>
      </c>
      <c r="J11" s="30">
        <f t="shared" si="4"/>
        <v>0</v>
      </c>
      <c r="K11" s="10"/>
      <c r="L11" s="11"/>
    </row>
    <row r="12" spans="1:13" x14ac:dyDescent="0.25">
      <c r="A12" s="26" t="s">
        <v>9</v>
      </c>
      <c r="B12" s="40"/>
      <c r="C12" s="27">
        <v>166493</v>
      </c>
      <c r="D12" s="28">
        <v>0.3</v>
      </c>
      <c r="E12" s="29">
        <f t="shared" si="0"/>
        <v>49947.9</v>
      </c>
      <c r="F12" s="30">
        <v>25000</v>
      </c>
      <c r="G12" s="31">
        <f t="shared" si="3"/>
        <v>1</v>
      </c>
      <c r="H12" s="32">
        <f t="shared" si="1"/>
        <v>0</v>
      </c>
      <c r="I12" s="32">
        <f t="shared" si="2"/>
        <v>0</v>
      </c>
      <c r="J12" s="30">
        <f t="shared" si="4"/>
        <v>0</v>
      </c>
      <c r="K12" s="10"/>
      <c r="L12" s="11"/>
    </row>
    <row r="13" spans="1:13" x14ac:dyDescent="0.25">
      <c r="A13" s="26" t="s">
        <v>22</v>
      </c>
      <c r="B13" s="40"/>
      <c r="C13" s="27">
        <v>131382</v>
      </c>
      <c r="D13" s="28">
        <v>0.3</v>
      </c>
      <c r="E13" s="29">
        <f t="shared" si="0"/>
        <v>39414.6</v>
      </c>
      <c r="F13" s="30">
        <v>20000</v>
      </c>
      <c r="G13" s="31">
        <f t="shared" si="3"/>
        <v>1</v>
      </c>
      <c r="H13" s="32">
        <f t="shared" si="1"/>
        <v>0</v>
      </c>
      <c r="I13" s="32">
        <f t="shared" si="2"/>
        <v>0</v>
      </c>
      <c r="J13" s="30">
        <f t="shared" si="4"/>
        <v>0</v>
      </c>
      <c r="K13" s="10"/>
      <c r="L13" s="11"/>
    </row>
    <row r="14" spans="1:13" x14ac:dyDescent="0.25">
      <c r="A14" s="26" t="s">
        <v>23</v>
      </c>
      <c r="B14" s="40"/>
      <c r="C14" s="27">
        <v>297875</v>
      </c>
      <c r="D14" s="28">
        <v>0.3</v>
      </c>
      <c r="E14" s="29">
        <f t="shared" si="0"/>
        <v>89362.5</v>
      </c>
      <c r="F14" s="30">
        <v>8333</v>
      </c>
      <c r="G14" s="31">
        <f t="shared" si="3"/>
        <v>10</v>
      </c>
      <c r="H14" s="32">
        <f t="shared" si="1"/>
        <v>0</v>
      </c>
      <c r="I14" s="32">
        <f t="shared" si="2"/>
        <v>0</v>
      </c>
      <c r="J14" s="30">
        <f t="shared" si="4"/>
        <v>0</v>
      </c>
      <c r="K14" s="10"/>
      <c r="L14" s="11"/>
    </row>
    <row r="15" spans="1:13" x14ac:dyDescent="0.25">
      <c r="A15" s="26" t="s">
        <v>24</v>
      </c>
      <c r="B15" s="40"/>
      <c r="C15" s="27">
        <v>297875</v>
      </c>
      <c r="D15" s="28">
        <v>0.3</v>
      </c>
      <c r="E15" s="29">
        <f t="shared" si="0"/>
        <v>89362.5</v>
      </c>
      <c r="F15" s="30">
        <v>3500</v>
      </c>
      <c r="G15" s="31">
        <f t="shared" si="3"/>
        <v>25</v>
      </c>
      <c r="H15" s="32">
        <f t="shared" si="1"/>
        <v>0</v>
      </c>
      <c r="I15" s="32">
        <f t="shared" si="2"/>
        <v>0</v>
      </c>
      <c r="J15" s="30">
        <f t="shared" si="4"/>
        <v>0</v>
      </c>
      <c r="K15" s="10"/>
      <c r="L15" s="11"/>
    </row>
    <row r="16" spans="1:13" x14ac:dyDescent="0.25">
      <c r="A16" s="26" t="s">
        <v>25</v>
      </c>
      <c r="B16" s="40"/>
      <c r="C16" s="27">
        <v>297875</v>
      </c>
      <c r="D16" s="28">
        <v>0.3</v>
      </c>
      <c r="E16" s="29">
        <f t="shared" si="0"/>
        <v>89362.5</v>
      </c>
      <c r="F16" s="30">
        <v>6250</v>
      </c>
      <c r="G16" s="31">
        <f t="shared" si="3"/>
        <v>14</v>
      </c>
      <c r="H16" s="32">
        <f t="shared" si="1"/>
        <v>0</v>
      </c>
      <c r="I16" s="32">
        <f t="shared" si="2"/>
        <v>0</v>
      </c>
      <c r="J16" s="30">
        <f t="shared" si="4"/>
        <v>0</v>
      </c>
    </row>
    <row r="17" spans="1:11" x14ac:dyDescent="0.25">
      <c r="A17" s="26" t="s">
        <v>26</v>
      </c>
      <c r="B17" s="40"/>
      <c r="C17" s="27">
        <v>297875</v>
      </c>
      <c r="D17" s="28">
        <v>0.3</v>
      </c>
      <c r="E17" s="29">
        <f t="shared" si="0"/>
        <v>89362.5</v>
      </c>
      <c r="F17" s="30">
        <v>3000</v>
      </c>
      <c r="G17" s="31">
        <f t="shared" si="3"/>
        <v>29</v>
      </c>
      <c r="H17" s="32">
        <f t="shared" si="1"/>
        <v>0</v>
      </c>
      <c r="I17" s="32">
        <f t="shared" si="2"/>
        <v>0</v>
      </c>
      <c r="J17" s="30">
        <f t="shared" si="4"/>
        <v>0</v>
      </c>
      <c r="K17" s="3"/>
    </row>
    <row r="18" spans="1:11" x14ac:dyDescent="0.25">
      <c r="A18" s="26" t="s">
        <v>27</v>
      </c>
      <c r="B18" s="40"/>
      <c r="C18" s="27">
        <v>297875</v>
      </c>
      <c r="D18" s="28">
        <v>0.3</v>
      </c>
      <c r="E18" s="29">
        <f t="shared" si="0"/>
        <v>89362.5</v>
      </c>
      <c r="F18" s="30">
        <v>33400</v>
      </c>
      <c r="G18" s="31">
        <f t="shared" si="3"/>
        <v>2</v>
      </c>
      <c r="H18" s="32">
        <f t="shared" si="1"/>
        <v>0</v>
      </c>
      <c r="I18" s="32">
        <f t="shared" si="2"/>
        <v>0</v>
      </c>
      <c r="J18" s="30">
        <f t="shared" si="4"/>
        <v>0</v>
      </c>
    </row>
    <row r="19" spans="1:11" x14ac:dyDescent="0.25">
      <c r="A19" s="26" t="s">
        <v>28</v>
      </c>
      <c r="B19" s="40"/>
      <c r="C19" s="27">
        <v>166493</v>
      </c>
      <c r="D19" s="28">
        <v>0.3</v>
      </c>
      <c r="E19" s="29">
        <f t="shared" si="0"/>
        <v>49947.9</v>
      </c>
      <c r="F19" s="30">
        <v>11100</v>
      </c>
      <c r="G19" s="31">
        <f t="shared" si="3"/>
        <v>4</v>
      </c>
      <c r="H19" s="32">
        <f t="shared" si="1"/>
        <v>0</v>
      </c>
      <c r="I19" s="32">
        <f t="shared" si="2"/>
        <v>0</v>
      </c>
      <c r="J19" s="30">
        <f t="shared" si="4"/>
        <v>0</v>
      </c>
    </row>
    <row r="20" spans="1:11" x14ac:dyDescent="0.25">
      <c r="A20" s="26" t="s">
        <v>29</v>
      </c>
      <c r="B20" s="40"/>
      <c r="C20" s="27">
        <v>131382</v>
      </c>
      <c r="D20" s="28">
        <v>0.3</v>
      </c>
      <c r="E20" s="29">
        <f t="shared" si="0"/>
        <v>39414.6</v>
      </c>
      <c r="F20" s="30">
        <v>39600</v>
      </c>
      <c r="G20" s="31">
        <f t="shared" si="3"/>
        <v>1</v>
      </c>
      <c r="H20" s="32">
        <f t="shared" si="1"/>
        <v>0</v>
      </c>
      <c r="I20" s="32">
        <f t="shared" si="2"/>
        <v>0</v>
      </c>
      <c r="J20" s="30">
        <f t="shared" si="4"/>
        <v>0</v>
      </c>
    </row>
    <row r="21" spans="1:11" x14ac:dyDescent="0.25">
      <c r="A21" s="26" t="s">
        <v>30</v>
      </c>
      <c r="B21" s="40"/>
      <c r="C21" s="27">
        <v>166493</v>
      </c>
      <c r="D21" s="28">
        <v>0.3</v>
      </c>
      <c r="E21" s="29">
        <f t="shared" si="0"/>
        <v>49947.9</v>
      </c>
      <c r="F21" s="30">
        <v>8300</v>
      </c>
      <c r="G21" s="31">
        <f t="shared" si="3"/>
        <v>6</v>
      </c>
      <c r="H21" s="32">
        <f t="shared" si="1"/>
        <v>0</v>
      </c>
      <c r="I21" s="32">
        <f t="shared" si="2"/>
        <v>0</v>
      </c>
      <c r="J21" s="30">
        <f t="shared" si="4"/>
        <v>0</v>
      </c>
    </row>
    <row r="22" spans="1:11" x14ac:dyDescent="0.25">
      <c r="A22" s="26" t="s">
        <v>31</v>
      </c>
      <c r="B22" s="40"/>
      <c r="C22" s="27">
        <v>131382</v>
      </c>
      <c r="D22" s="28">
        <v>0.3</v>
      </c>
      <c r="E22" s="29">
        <f t="shared" si="0"/>
        <v>39414.6</v>
      </c>
      <c r="F22" s="30">
        <v>22800</v>
      </c>
      <c r="G22" s="31">
        <f t="shared" si="3"/>
        <v>1</v>
      </c>
      <c r="H22" s="32">
        <f t="shared" si="1"/>
        <v>0</v>
      </c>
      <c r="I22" s="32">
        <f t="shared" si="2"/>
        <v>0</v>
      </c>
      <c r="J22" s="30">
        <f t="shared" si="4"/>
        <v>0</v>
      </c>
    </row>
    <row r="23" spans="1:11" x14ac:dyDescent="0.25">
      <c r="A23" s="26" t="s">
        <v>32</v>
      </c>
      <c r="B23" s="40"/>
      <c r="C23" s="27">
        <v>297875</v>
      </c>
      <c r="D23" s="28">
        <v>0.3</v>
      </c>
      <c r="E23" s="29">
        <f t="shared" si="0"/>
        <v>89362.5</v>
      </c>
      <c r="F23" s="30">
        <v>10000</v>
      </c>
      <c r="G23" s="31">
        <f t="shared" si="3"/>
        <v>8</v>
      </c>
      <c r="H23" s="32">
        <f t="shared" si="1"/>
        <v>0</v>
      </c>
      <c r="I23" s="32">
        <f t="shared" si="2"/>
        <v>0</v>
      </c>
      <c r="J23" s="30">
        <f t="shared" si="4"/>
        <v>0</v>
      </c>
    </row>
    <row r="24" spans="1:11" x14ac:dyDescent="0.25">
      <c r="A24" s="26" t="s">
        <v>11</v>
      </c>
      <c r="B24" s="40"/>
      <c r="C24" s="27">
        <v>297875</v>
      </c>
      <c r="D24" s="28">
        <v>0.3</v>
      </c>
      <c r="E24" s="29">
        <f t="shared" si="0"/>
        <v>89362.5</v>
      </c>
      <c r="F24" s="30">
        <v>1500</v>
      </c>
      <c r="G24" s="31">
        <f t="shared" si="3"/>
        <v>59</v>
      </c>
      <c r="H24" s="32">
        <f t="shared" si="1"/>
        <v>0</v>
      </c>
      <c r="I24" s="32">
        <f t="shared" si="2"/>
        <v>0</v>
      </c>
      <c r="J24" s="30">
        <f t="shared" si="4"/>
        <v>0</v>
      </c>
    </row>
    <row r="25" spans="1:11" x14ac:dyDescent="0.25">
      <c r="A25" s="26" t="s">
        <v>33</v>
      </c>
      <c r="B25" s="40"/>
      <c r="C25" s="27">
        <v>297875</v>
      </c>
      <c r="D25" s="28">
        <v>0.3</v>
      </c>
      <c r="E25" s="29">
        <f t="shared" si="0"/>
        <v>89362.5</v>
      </c>
      <c r="F25" s="30">
        <v>5200</v>
      </c>
      <c r="G25" s="31">
        <f t="shared" si="3"/>
        <v>17</v>
      </c>
      <c r="H25" s="32">
        <f t="shared" si="1"/>
        <v>0</v>
      </c>
      <c r="I25" s="32">
        <f t="shared" si="2"/>
        <v>0</v>
      </c>
      <c r="J25" s="30">
        <f t="shared" si="4"/>
        <v>0</v>
      </c>
    </row>
    <row r="26" spans="1:11" x14ac:dyDescent="0.25">
      <c r="A26" s="26" t="s">
        <v>34</v>
      </c>
      <c r="B26" s="40"/>
      <c r="C26" s="27">
        <v>297875</v>
      </c>
      <c r="D26" s="28">
        <v>0.3</v>
      </c>
      <c r="E26" s="29">
        <f t="shared" si="0"/>
        <v>89362.5</v>
      </c>
      <c r="F26" s="30">
        <v>4100</v>
      </c>
      <c r="G26" s="31">
        <f t="shared" si="3"/>
        <v>21</v>
      </c>
      <c r="H26" s="32">
        <f t="shared" si="1"/>
        <v>0</v>
      </c>
      <c r="I26" s="32">
        <f t="shared" si="2"/>
        <v>0</v>
      </c>
      <c r="J26" s="30">
        <f t="shared" si="4"/>
        <v>0</v>
      </c>
    </row>
    <row r="27" spans="1:11" x14ac:dyDescent="0.25">
      <c r="A27" s="26" t="s">
        <v>53</v>
      </c>
      <c r="B27" s="40"/>
      <c r="C27" s="27">
        <v>297875</v>
      </c>
      <c r="D27" s="28">
        <v>0.3</v>
      </c>
      <c r="E27" s="29">
        <f t="shared" si="0"/>
        <v>89362.5</v>
      </c>
      <c r="F27" s="30">
        <v>1700</v>
      </c>
      <c r="G27" s="31">
        <f t="shared" si="3"/>
        <v>52</v>
      </c>
      <c r="H27" s="32">
        <f t="shared" si="1"/>
        <v>0</v>
      </c>
      <c r="I27" s="32">
        <f t="shared" si="2"/>
        <v>0</v>
      </c>
      <c r="J27" s="30">
        <f t="shared" si="4"/>
        <v>0</v>
      </c>
    </row>
    <row r="28" spans="1:11" x14ac:dyDescent="0.25">
      <c r="A28" s="26" t="s">
        <v>35</v>
      </c>
      <c r="B28" s="40"/>
      <c r="C28" s="27">
        <v>297875</v>
      </c>
      <c r="D28" s="28">
        <v>0.3</v>
      </c>
      <c r="E28" s="29">
        <f t="shared" si="0"/>
        <v>89362.5</v>
      </c>
      <c r="F28" s="30">
        <v>5000</v>
      </c>
      <c r="G28" s="31">
        <f t="shared" si="3"/>
        <v>17</v>
      </c>
      <c r="H28" s="32">
        <f t="shared" si="1"/>
        <v>0</v>
      </c>
      <c r="I28" s="32">
        <f t="shared" si="2"/>
        <v>0</v>
      </c>
      <c r="J28" s="30">
        <f t="shared" si="4"/>
        <v>0</v>
      </c>
    </row>
    <row r="29" spans="1:11" x14ac:dyDescent="0.25">
      <c r="A29" s="26" t="s">
        <v>36</v>
      </c>
      <c r="B29" s="40"/>
      <c r="C29" s="27">
        <v>297875</v>
      </c>
      <c r="D29" s="28">
        <v>0.3</v>
      </c>
      <c r="E29" s="29">
        <f t="shared" si="0"/>
        <v>89362.5</v>
      </c>
      <c r="F29" s="30">
        <v>3500</v>
      </c>
      <c r="G29" s="31">
        <f t="shared" si="3"/>
        <v>25</v>
      </c>
      <c r="H29" s="32">
        <f t="shared" si="1"/>
        <v>0</v>
      </c>
      <c r="I29" s="32">
        <f t="shared" si="2"/>
        <v>0</v>
      </c>
      <c r="J29" s="30">
        <f t="shared" si="4"/>
        <v>0</v>
      </c>
    </row>
    <row r="30" spans="1:11" ht="30" x14ac:dyDescent="0.25">
      <c r="A30" s="26" t="s">
        <v>37</v>
      </c>
      <c r="B30" s="40"/>
      <c r="C30" s="27">
        <v>131382</v>
      </c>
      <c r="D30" s="28">
        <v>0.3</v>
      </c>
      <c r="E30" s="29">
        <f t="shared" si="0"/>
        <v>39414.6</v>
      </c>
      <c r="F30" s="30">
        <v>1500</v>
      </c>
      <c r="G30" s="31">
        <f t="shared" si="3"/>
        <v>26</v>
      </c>
      <c r="H30" s="32">
        <f t="shared" si="1"/>
        <v>0</v>
      </c>
      <c r="I30" s="32">
        <f t="shared" si="2"/>
        <v>0</v>
      </c>
      <c r="J30" s="30">
        <f t="shared" si="4"/>
        <v>0</v>
      </c>
    </row>
    <row r="31" spans="1:11" x14ac:dyDescent="0.25">
      <c r="A31" s="26" t="s">
        <v>38</v>
      </c>
      <c r="B31" s="40"/>
      <c r="C31" s="27">
        <v>297875</v>
      </c>
      <c r="D31" s="28">
        <v>0.3</v>
      </c>
      <c r="E31" s="29">
        <f t="shared" si="0"/>
        <v>89362.5</v>
      </c>
      <c r="F31" s="30">
        <v>2500</v>
      </c>
      <c r="G31" s="31">
        <f t="shared" si="3"/>
        <v>35</v>
      </c>
      <c r="H31" s="32">
        <f t="shared" si="1"/>
        <v>0</v>
      </c>
      <c r="I31" s="32">
        <f t="shared" si="2"/>
        <v>0</v>
      </c>
      <c r="J31" s="30">
        <f t="shared" si="4"/>
        <v>0</v>
      </c>
    </row>
    <row r="32" spans="1:11" x14ac:dyDescent="0.25">
      <c r="A32" s="26" t="s">
        <v>39</v>
      </c>
      <c r="B32" s="40"/>
      <c r="C32" s="27">
        <v>297875</v>
      </c>
      <c r="D32" s="28">
        <v>0.3</v>
      </c>
      <c r="E32" s="29">
        <f t="shared" si="0"/>
        <v>89362.5</v>
      </c>
      <c r="F32" s="30">
        <v>5200</v>
      </c>
      <c r="G32" s="31">
        <f t="shared" si="3"/>
        <v>17</v>
      </c>
      <c r="H32" s="32">
        <f t="shared" si="1"/>
        <v>0</v>
      </c>
      <c r="I32" s="32">
        <f t="shared" si="2"/>
        <v>0</v>
      </c>
      <c r="J32" s="30">
        <f t="shared" si="4"/>
        <v>0</v>
      </c>
    </row>
    <row r="33" spans="1:10" x14ac:dyDescent="0.25">
      <c r="A33" s="26" t="s">
        <v>12</v>
      </c>
      <c r="B33" s="40"/>
      <c r="C33" s="27">
        <v>297875</v>
      </c>
      <c r="D33" s="28">
        <v>0.3</v>
      </c>
      <c r="E33" s="29">
        <f t="shared" si="0"/>
        <v>89362.5</v>
      </c>
      <c r="F33" s="30">
        <v>7600</v>
      </c>
      <c r="G33" s="31">
        <f t="shared" si="3"/>
        <v>11</v>
      </c>
      <c r="H33" s="32">
        <f t="shared" si="1"/>
        <v>0</v>
      </c>
      <c r="I33" s="32">
        <f t="shared" si="2"/>
        <v>0</v>
      </c>
      <c r="J33" s="30">
        <f t="shared" si="4"/>
        <v>0</v>
      </c>
    </row>
    <row r="34" spans="1:10" x14ac:dyDescent="0.25">
      <c r="A34" s="26" t="s">
        <v>40</v>
      </c>
      <c r="B34" s="40"/>
      <c r="C34" s="27">
        <v>131382</v>
      </c>
      <c r="D34" s="28">
        <v>0.3</v>
      </c>
      <c r="E34" s="29">
        <f t="shared" si="0"/>
        <v>39414.6</v>
      </c>
      <c r="F34" s="30">
        <v>14400</v>
      </c>
      <c r="G34" s="31">
        <f t="shared" si="3"/>
        <v>2</v>
      </c>
      <c r="H34" s="32">
        <f t="shared" si="1"/>
        <v>0</v>
      </c>
      <c r="I34" s="32">
        <f t="shared" si="2"/>
        <v>0</v>
      </c>
      <c r="J34" s="30">
        <f t="shared" si="4"/>
        <v>0</v>
      </c>
    </row>
    <row r="35" spans="1:10" x14ac:dyDescent="0.25">
      <c r="A35" s="26" t="s">
        <v>41</v>
      </c>
      <c r="B35" s="40"/>
      <c r="C35" s="27">
        <v>166493</v>
      </c>
      <c r="D35" s="28">
        <v>0.3</v>
      </c>
      <c r="E35" s="29">
        <f t="shared" si="0"/>
        <v>49947.9</v>
      </c>
      <c r="F35" s="30">
        <v>1500</v>
      </c>
      <c r="G35" s="31">
        <f t="shared" si="3"/>
        <v>33</v>
      </c>
      <c r="H35" s="32">
        <f t="shared" si="1"/>
        <v>0</v>
      </c>
      <c r="I35" s="32">
        <f t="shared" si="2"/>
        <v>0</v>
      </c>
      <c r="J35" s="30">
        <f t="shared" si="4"/>
        <v>0</v>
      </c>
    </row>
    <row r="36" spans="1:10" x14ac:dyDescent="0.25">
      <c r="A36" s="26" t="s">
        <v>42</v>
      </c>
      <c r="B36" s="40"/>
      <c r="C36" s="27">
        <v>131382</v>
      </c>
      <c r="D36" s="28">
        <v>0.3</v>
      </c>
      <c r="E36" s="29">
        <f t="shared" si="0"/>
        <v>39414.6</v>
      </c>
      <c r="F36" s="30">
        <v>1500</v>
      </c>
      <c r="G36" s="31">
        <f t="shared" si="3"/>
        <v>26</v>
      </c>
      <c r="H36" s="32">
        <f t="shared" si="1"/>
        <v>0</v>
      </c>
      <c r="I36" s="32">
        <f t="shared" si="2"/>
        <v>0</v>
      </c>
      <c r="J36" s="30">
        <f t="shared" si="4"/>
        <v>0</v>
      </c>
    </row>
    <row r="37" spans="1:10" x14ac:dyDescent="0.25">
      <c r="A37" s="26" t="s">
        <v>43</v>
      </c>
      <c r="B37" s="40"/>
      <c r="C37" s="27">
        <v>166493</v>
      </c>
      <c r="D37" s="28">
        <v>0.3</v>
      </c>
      <c r="E37" s="29">
        <f t="shared" si="0"/>
        <v>49947.9</v>
      </c>
      <c r="F37" s="30">
        <v>1500</v>
      </c>
      <c r="G37" s="31">
        <f t="shared" si="3"/>
        <v>33</v>
      </c>
      <c r="H37" s="32">
        <f t="shared" si="1"/>
        <v>0</v>
      </c>
      <c r="I37" s="32">
        <f t="shared" si="2"/>
        <v>0</v>
      </c>
      <c r="J37" s="30">
        <f t="shared" si="4"/>
        <v>0</v>
      </c>
    </row>
    <row r="38" spans="1:10" x14ac:dyDescent="0.25">
      <c r="A38" s="26" t="s">
        <v>44</v>
      </c>
      <c r="B38" s="40"/>
      <c r="C38" s="27">
        <v>131382</v>
      </c>
      <c r="D38" s="28">
        <v>0.3</v>
      </c>
      <c r="E38" s="29">
        <f t="shared" si="0"/>
        <v>39414.6</v>
      </c>
      <c r="F38" s="30">
        <v>1500</v>
      </c>
      <c r="G38" s="31">
        <f t="shared" si="3"/>
        <v>26</v>
      </c>
      <c r="H38" s="32">
        <f t="shared" si="1"/>
        <v>0</v>
      </c>
      <c r="I38" s="32">
        <f t="shared" si="2"/>
        <v>0</v>
      </c>
      <c r="J38" s="30">
        <f t="shared" si="4"/>
        <v>0</v>
      </c>
    </row>
    <row r="39" spans="1:10" x14ac:dyDescent="0.25">
      <c r="A39" s="26" t="s">
        <v>45</v>
      </c>
      <c r="B39" s="40"/>
      <c r="C39" s="27">
        <v>166493</v>
      </c>
      <c r="D39" s="28">
        <v>0.3</v>
      </c>
      <c r="E39" s="29">
        <f t="shared" si="0"/>
        <v>49947.9</v>
      </c>
      <c r="F39" s="30">
        <v>1500</v>
      </c>
      <c r="G39" s="31">
        <f t="shared" si="3"/>
        <v>33</v>
      </c>
      <c r="H39" s="32">
        <f t="shared" si="1"/>
        <v>0</v>
      </c>
      <c r="I39" s="32">
        <f t="shared" si="2"/>
        <v>0</v>
      </c>
      <c r="J39" s="30">
        <f t="shared" si="4"/>
        <v>0</v>
      </c>
    </row>
    <row r="40" spans="1:10" x14ac:dyDescent="0.25">
      <c r="A40" s="26" t="s">
        <v>46</v>
      </c>
      <c r="B40" s="40"/>
      <c r="C40" s="27">
        <v>131382</v>
      </c>
      <c r="D40" s="28">
        <v>0.3</v>
      </c>
      <c r="E40" s="29">
        <f t="shared" si="0"/>
        <v>39414.6</v>
      </c>
      <c r="F40" s="30">
        <v>1500</v>
      </c>
      <c r="G40" s="31">
        <f t="shared" si="3"/>
        <v>26</v>
      </c>
      <c r="H40" s="32">
        <f t="shared" si="1"/>
        <v>0</v>
      </c>
      <c r="I40" s="32">
        <f t="shared" si="2"/>
        <v>0</v>
      </c>
      <c r="J40" s="30">
        <f t="shared" si="4"/>
        <v>0</v>
      </c>
    </row>
    <row r="41" spans="1:10" x14ac:dyDescent="0.25">
      <c r="A41" s="26" t="s">
        <v>47</v>
      </c>
      <c r="B41" s="40"/>
      <c r="C41" s="27">
        <v>166493</v>
      </c>
      <c r="D41" s="28">
        <v>0.3</v>
      </c>
      <c r="E41" s="29">
        <f t="shared" si="0"/>
        <v>49947.9</v>
      </c>
      <c r="F41" s="30">
        <v>8600</v>
      </c>
      <c r="G41" s="31">
        <f t="shared" si="3"/>
        <v>5</v>
      </c>
      <c r="H41" s="32">
        <f t="shared" si="1"/>
        <v>0</v>
      </c>
      <c r="I41" s="32">
        <f t="shared" si="2"/>
        <v>0</v>
      </c>
      <c r="J41" s="30">
        <f t="shared" si="4"/>
        <v>0</v>
      </c>
    </row>
    <row r="42" spans="1:10" x14ac:dyDescent="0.25">
      <c r="A42" s="26" t="s">
        <v>48</v>
      </c>
      <c r="B42" s="40"/>
      <c r="C42" s="27">
        <v>131382</v>
      </c>
      <c r="D42" s="28">
        <v>0.3</v>
      </c>
      <c r="E42" s="29">
        <f t="shared" si="0"/>
        <v>39414.6</v>
      </c>
      <c r="F42" s="30">
        <v>1500</v>
      </c>
      <c r="G42" s="31">
        <f t="shared" si="3"/>
        <v>26</v>
      </c>
      <c r="H42" s="32">
        <f t="shared" si="1"/>
        <v>0</v>
      </c>
      <c r="I42" s="32">
        <f t="shared" si="2"/>
        <v>0</v>
      </c>
      <c r="J42" s="30">
        <f t="shared" si="4"/>
        <v>0</v>
      </c>
    </row>
    <row r="43" spans="1:10" x14ac:dyDescent="0.25">
      <c r="A43" s="26" t="s">
        <v>49</v>
      </c>
      <c r="B43" s="40"/>
      <c r="C43" s="27">
        <v>297875</v>
      </c>
      <c r="D43" s="28">
        <v>0.3</v>
      </c>
      <c r="E43" s="29">
        <f t="shared" si="0"/>
        <v>89362.5</v>
      </c>
      <c r="F43" s="30">
        <v>10000</v>
      </c>
      <c r="G43" s="31">
        <f t="shared" si="3"/>
        <v>8</v>
      </c>
      <c r="H43" s="32">
        <f t="shared" si="1"/>
        <v>0</v>
      </c>
      <c r="I43" s="32">
        <f t="shared" si="2"/>
        <v>0</v>
      </c>
      <c r="J43" s="30">
        <f t="shared" si="4"/>
        <v>0</v>
      </c>
    </row>
    <row r="44" spans="1:10" ht="30" x14ac:dyDescent="0.25">
      <c r="A44" s="26" t="s">
        <v>50</v>
      </c>
      <c r="B44" s="40"/>
      <c r="C44" s="27">
        <v>166493</v>
      </c>
      <c r="D44" s="28">
        <v>0.3</v>
      </c>
      <c r="E44" s="29">
        <f t="shared" si="0"/>
        <v>49947.9</v>
      </c>
      <c r="F44" s="30">
        <v>1500</v>
      </c>
      <c r="G44" s="31">
        <f t="shared" si="3"/>
        <v>33</v>
      </c>
      <c r="H44" s="32">
        <f t="shared" si="1"/>
        <v>0</v>
      </c>
      <c r="I44" s="32">
        <f t="shared" si="2"/>
        <v>0</v>
      </c>
      <c r="J44" s="30">
        <f t="shared" si="4"/>
        <v>0</v>
      </c>
    </row>
    <row r="45" spans="1:10" ht="30" x14ac:dyDescent="0.25">
      <c r="A45" s="26" t="s">
        <v>51</v>
      </c>
      <c r="B45" s="40"/>
      <c r="C45" s="27">
        <v>131382</v>
      </c>
      <c r="D45" s="28">
        <v>0.3</v>
      </c>
      <c r="E45" s="29">
        <f t="shared" si="0"/>
        <v>39414.6</v>
      </c>
      <c r="F45" s="30">
        <v>7100</v>
      </c>
      <c r="G45" s="31">
        <f t="shared" si="3"/>
        <v>5</v>
      </c>
      <c r="H45" s="32">
        <f t="shared" si="1"/>
        <v>0</v>
      </c>
      <c r="I45" s="32">
        <f t="shared" si="2"/>
        <v>0</v>
      </c>
      <c r="J45" s="30">
        <f t="shared" si="4"/>
        <v>0</v>
      </c>
    </row>
    <row r="46" spans="1:10" ht="30" x14ac:dyDescent="0.25">
      <c r="A46" s="26" t="s">
        <v>52</v>
      </c>
      <c r="B46" s="40"/>
      <c r="C46" s="27">
        <v>297875</v>
      </c>
      <c r="D46" s="28">
        <v>0.3</v>
      </c>
      <c r="E46" s="29">
        <f t="shared" si="0"/>
        <v>89362.5</v>
      </c>
      <c r="F46" s="30">
        <v>1500</v>
      </c>
      <c r="G46" s="31">
        <f t="shared" si="3"/>
        <v>59</v>
      </c>
      <c r="H46" s="32">
        <f t="shared" si="1"/>
        <v>0</v>
      </c>
      <c r="I46" s="32">
        <f t="shared" si="2"/>
        <v>0</v>
      </c>
      <c r="J46" s="30">
        <f t="shared" si="4"/>
        <v>0</v>
      </c>
    </row>
  </sheetData>
  <sheetProtection algorithmName="SHA-512" hashValue="jQqEyrD9cgXp9WE0Cdf3UIaa7blrnjeU0WnXZNCCiKmfNcNABz/veXfRW1anBWb4oK1bJekc4joSgdgThDircw==" saltValue="pujuiWArzG4lVXMLTk6ZBw==" spinCount="100000" sheet="1" objects="1" scenarios="1"/>
  <protectedRanges>
    <protectedRange algorithmName="SHA-512" hashValue="EpNhKqj4iCaa+kZ4oHggQx8rf2yjstguiIVUKvWkVXJYS/rZ6mJhGjbl7pIrDs7K1Db+UuLv3MNHY5cjJMePhg==" saltValue="K43EZ49GAZ/4ptG27cAhEg==" spinCount="100000" sqref="B6:B46" name="Range1"/>
  </protectedRanges>
  <dataValidations count="1">
    <dataValidation type="whole" allowBlank="1" showInputMessage="1" showErrorMessage="1" sqref="B6:B46" xr:uid="{40AEDC90-E81B-4460-95FC-D1700F0E1550}">
      <formula1>0</formula1>
      <formula2>10000000000000</formula2>
    </dataValidation>
  </dataValidations>
  <pageMargins left="0.25" right="0.25" top="0.75" bottom="0.75" header="0.3" footer="0.3"/>
  <pageSetup scale="66" orientation="landscape" r:id="rId1"/>
  <headerFooter>
    <oddHeader>&amp;C&amp;"Arial,Bold"&amp;14EXHIBIT A-5-b
SRC# 22 - MMA PROVIDER NETWORK AGREEMENTS/CONTRACTS
REGION H</oddHeader>
    <oddFooter>&amp;C&amp;"Arial,Bold"AHCA ITN 010-22/23, Attachment A, Exhibit A-5-b, 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AA828-FDBA-4838-8657-7661C72E9DE2}">
  <sheetPr>
    <pageSetUpPr fitToPage="1"/>
  </sheetPr>
  <dimension ref="A1:M46"/>
  <sheetViews>
    <sheetView zoomScaleNormal="100" workbookViewId="0">
      <selection activeCell="B18" sqref="B18"/>
    </sheetView>
  </sheetViews>
  <sheetFormatPr defaultRowHeight="15" x14ac:dyDescent="0.25"/>
  <cols>
    <col min="1" max="1" width="35.140625" customWidth="1"/>
    <col min="2" max="2" width="12.85546875" style="1" customWidth="1"/>
    <col min="3" max="5" width="14.42578125" style="1" customWidth="1"/>
    <col min="6" max="6" width="9" customWidth="1"/>
    <col min="7" max="7" width="12.42578125" style="1" bestFit="1" customWidth="1"/>
    <col min="8" max="8" width="11.85546875" style="1" customWidth="1"/>
    <col min="9" max="9" width="9" customWidth="1"/>
    <col min="12" max="12" width="33.5703125" style="1" customWidth="1"/>
  </cols>
  <sheetData>
    <row r="1" spans="1:13" x14ac:dyDescent="0.25">
      <c r="A1" s="39" t="s">
        <v>101</v>
      </c>
      <c r="B1" s="37">
        <f>SUM(J6:J46)</f>
        <v>0</v>
      </c>
      <c r="C1" s="4"/>
      <c r="D1" s="4"/>
      <c r="E1" s="4"/>
      <c r="F1" s="5"/>
      <c r="G1" s="6"/>
      <c r="H1" s="6"/>
      <c r="I1" s="5"/>
      <c r="J1" s="5"/>
      <c r="K1" s="5"/>
      <c r="L1" s="6"/>
      <c r="M1" s="5"/>
    </row>
    <row r="2" spans="1:13" x14ac:dyDescent="0.25">
      <c r="A2" s="39" t="s">
        <v>102</v>
      </c>
      <c r="B2" s="37">
        <v>984</v>
      </c>
      <c r="C2" s="7"/>
      <c r="D2" s="7"/>
      <c r="E2" s="6"/>
      <c r="F2" s="5"/>
      <c r="G2" s="6"/>
      <c r="H2" s="6"/>
      <c r="I2" s="5"/>
      <c r="J2" s="5"/>
      <c r="K2" s="5"/>
      <c r="L2" s="6"/>
      <c r="M2" s="5"/>
    </row>
    <row r="3" spans="1:13" x14ac:dyDescent="0.25">
      <c r="A3" s="39" t="s">
        <v>103</v>
      </c>
      <c r="B3" s="38">
        <f>B1/B2</f>
        <v>0</v>
      </c>
      <c r="C3" s="7"/>
      <c r="D3" s="7"/>
      <c r="E3" s="6"/>
      <c r="F3" s="5"/>
      <c r="G3" s="6"/>
      <c r="H3" s="6"/>
      <c r="I3" s="5"/>
      <c r="J3" s="5"/>
      <c r="K3" s="5"/>
      <c r="L3" s="6"/>
      <c r="M3" s="5"/>
    </row>
    <row r="4" spans="1:13" x14ac:dyDescent="0.25">
      <c r="A4" s="1"/>
      <c r="B4" s="6"/>
      <c r="C4" s="6"/>
      <c r="D4" s="6"/>
      <c r="E4" s="6"/>
      <c r="F4" s="5"/>
      <c r="G4" s="6"/>
      <c r="H4" s="6"/>
      <c r="I4" s="5"/>
      <c r="J4" s="5"/>
      <c r="K4" s="5"/>
      <c r="L4" s="6"/>
      <c r="M4" s="5"/>
    </row>
    <row r="5" spans="1:13" ht="45" x14ac:dyDescent="0.25">
      <c r="A5" s="14" t="s">
        <v>0</v>
      </c>
      <c r="B5" s="8" t="s">
        <v>14</v>
      </c>
      <c r="C5" s="2" t="s">
        <v>1</v>
      </c>
      <c r="D5" s="2" t="s">
        <v>2</v>
      </c>
      <c r="E5" s="2" t="s">
        <v>3</v>
      </c>
      <c r="F5" s="2" t="s">
        <v>4</v>
      </c>
      <c r="G5" s="2" t="s">
        <v>5</v>
      </c>
      <c r="H5" s="2" t="s">
        <v>15</v>
      </c>
      <c r="I5" s="2" t="s">
        <v>6</v>
      </c>
      <c r="J5" s="2" t="s">
        <v>7</v>
      </c>
      <c r="K5" s="9"/>
      <c r="L5" s="33" t="s">
        <v>16</v>
      </c>
      <c r="M5" s="34" t="s">
        <v>8</v>
      </c>
    </row>
    <row r="6" spans="1:13" ht="21" customHeight="1" x14ac:dyDescent="0.25">
      <c r="A6" s="26" t="s">
        <v>18</v>
      </c>
      <c r="B6" s="40"/>
      <c r="C6" s="27">
        <v>550427</v>
      </c>
      <c r="D6" s="28">
        <v>0.2</v>
      </c>
      <c r="E6" s="29">
        <f t="shared" ref="E6:E46" si="0">SUM(C6*D6)</f>
        <v>110085.40000000001</v>
      </c>
      <c r="F6" s="30">
        <v>20000</v>
      </c>
      <c r="G6" s="31">
        <f>IF(SUM(ROUNDDOWN(E6/F6,0))=0, 1, SUM(ROUNDDOWN(E6/F6,0)))</f>
        <v>5</v>
      </c>
      <c r="H6" s="32">
        <f t="shared" ref="H6:H46" si="1">SUM(B6/G6)</f>
        <v>0</v>
      </c>
      <c r="I6" s="32">
        <f t="shared" ref="I6:I46" si="2">IF(H6&gt;100%,100%,H6)</f>
        <v>0</v>
      </c>
      <c r="J6" s="30">
        <f>VLOOKUP(I6,$L$6:$M$11,2)</f>
        <v>0</v>
      </c>
      <c r="K6" s="10"/>
      <c r="L6" s="35">
        <v>0</v>
      </c>
      <c r="M6" s="36">
        <v>0</v>
      </c>
    </row>
    <row r="7" spans="1:13" ht="12" customHeight="1" x14ac:dyDescent="0.25">
      <c r="A7" s="26" t="s">
        <v>10</v>
      </c>
      <c r="B7" s="40"/>
      <c r="C7" s="27">
        <v>325391</v>
      </c>
      <c r="D7" s="28">
        <v>0.2</v>
      </c>
      <c r="E7" s="29">
        <f t="shared" si="0"/>
        <v>65078.200000000004</v>
      </c>
      <c r="F7" s="30">
        <v>3700</v>
      </c>
      <c r="G7" s="31">
        <f t="shared" ref="G7:G46" si="3">IF(SUM(ROUNDDOWN(E7/F7,0))=0, 1, SUM(ROUNDDOWN(E7/F7,0)))</f>
        <v>17</v>
      </c>
      <c r="H7" s="32">
        <f t="shared" si="1"/>
        <v>0</v>
      </c>
      <c r="I7" s="32">
        <f t="shared" si="2"/>
        <v>0</v>
      </c>
      <c r="J7" s="30">
        <f t="shared" ref="J7:J46" si="4">VLOOKUP(I7,$L$6:$M$11,2)</f>
        <v>0</v>
      </c>
      <c r="K7" s="10"/>
      <c r="L7" s="35">
        <v>0.01</v>
      </c>
      <c r="M7" s="36">
        <v>9</v>
      </c>
    </row>
    <row r="8" spans="1:13" x14ac:dyDescent="0.25">
      <c r="A8" s="26" t="s">
        <v>19</v>
      </c>
      <c r="B8" s="40"/>
      <c r="C8" s="27">
        <v>225035</v>
      </c>
      <c r="D8" s="28">
        <v>0.2</v>
      </c>
      <c r="E8" s="29">
        <f t="shared" si="0"/>
        <v>45007</v>
      </c>
      <c r="F8" s="30">
        <v>16667</v>
      </c>
      <c r="G8" s="31">
        <f t="shared" si="3"/>
        <v>2</v>
      </c>
      <c r="H8" s="32">
        <f t="shared" si="1"/>
        <v>0</v>
      </c>
      <c r="I8" s="32">
        <f t="shared" si="2"/>
        <v>0</v>
      </c>
      <c r="J8" s="30">
        <f t="shared" si="4"/>
        <v>0</v>
      </c>
      <c r="K8" s="10"/>
      <c r="L8" s="35">
        <v>0.251</v>
      </c>
      <c r="M8" s="36">
        <v>14</v>
      </c>
    </row>
    <row r="9" spans="1:13" x14ac:dyDescent="0.25">
      <c r="A9" s="26" t="s">
        <v>13</v>
      </c>
      <c r="B9" s="40"/>
      <c r="C9" s="27">
        <v>550427</v>
      </c>
      <c r="D9" s="28">
        <v>0.2</v>
      </c>
      <c r="E9" s="29">
        <f t="shared" si="0"/>
        <v>110085.40000000001</v>
      </c>
      <c r="F9" s="30">
        <v>10000</v>
      </c>
      <c r="G9" s="31">
        <f t="shared" si="3"/>
        <v>11</v>
      </c>
      <c r="H9" s="32">
        <f t="shared" si="1"/>
        <v>0</v>
      </c>
      <c r="I9" s="32">
        <f t="shared" si="2"/>
        <v>0</v>
      </c>
      <c r="J9" s="30">
        <f t="shared" si="4"/>
        <v>0</v>
      </c>
      <c r="K9" s="10"/>
      <c r="L9" s="35">
        <v>0.501</v>
      </c>
      <c r="M9" s="36">
        <v>19</v>
      </c>
    </row>
    <row r="10" spans="1:13" x14ac:dyDescent="0.25">
      <c r="A10" s="26" t="s">
        <v>20</v>
      </c>
      <c r="B10" s="40"/>
      <c r="C10" s="27">
        <v>550427</v>
      </c>
      <c r="D10" s="28">
        <v>0.2</v>
      </c>
      <c r="E10" s="29">
        <f t="shared" si="0"/>
        <v>110085.40000000001</v>
      </c>
      <c r="F10" s="30">
        <v>10000</v>
      </c>
      <c r="G10" s="31">
        <f t="shared" si="3"/>
        <v>11</v>
      </c>
      <c r="H10" s="32">
        <f t="shared" si="1"/>
        <v>0</v>
      </c>
      <c r="I10" s="32">
        <f t="shared" si="2"/>
        <v>0</v>
      </c>
      <c r="J10" s="30">
        <f t="shared" si="4"/>
        <v>0</v>
      </c>
      <c r="K10" s="10"/>
      <c r="L10" s="35">
        <v>0.751</v>
      </c>
      <c r="M10" s="36">
        <v>24</v>
      </c>
    </row>
    <row r="11" spans="1:13" x14ac:dyDescent="0.25">
      <c r="A11" s="26" t="s">
        <v>21</v>
      </c>
      <c r="B11" s="40"/>
      <c r="C11" s="27">
        <v>550427</v>
      </c>
      <c r="D11" s="28">
        <v>0.2</v>
      </c>
      <c r="E11" s="29">
        <f t="shared" si="0"/>
        <v>110085.40000000001</v>
      </c>
      <c r="F11" s="30">
        <v>7900</v>
      </c>
      <c r="G11" s="31">
        <f t="shared" si="3"/>
        <v>13</v>
      </c>
      <c r="H11" s="32">
        <f t="shared" si="1"/>
        <v>0</v>
      </c>
      <c r="I11" s="32">
        <f t="shared" si="2"/>
        <v>0</v>
      </c>
      <c r="J11" s="30">
        <f t="shared" si="4"/>
        <v>0</v>
      </c>
      <c r="K11" s="10"/>
      <c r="L11" s="11"/>
    </row>
    <row r="12" spans="1:13" x14ac:dyDescent="0.25">
      <c r="A12" s="26" t="s">
        <v>9</v>
      </c>
      <c r="B12" s="40"/>
      <c r="C12" s="27">
        <v>325391</v>
      </c>
      <c r="D12" s="28">
        <v>0.2</v>
      </c>
      <c r="E12" s="29">
        <f t="shared" si="0"/>
        <v>65078.200000000004</v>
      </c>
      <c r="F12" s="30">
        <v>25000</v>
      </c>
      <c r="G12" s="31">
        <f t="shared" si="3"/>
        <v>2</v>
      </c>
      <c r="H12" s="32">
        <f t="shared" si="1"/>
        <v>0</v>
      </c>
      <c r="I12" s="32">
        <f t="shared" si="2"/>
        <v>0</v>
      </c>
      <c r="J12" s="30">
        <f t="shared" si="4"/>
        <v>0</v>
      </c>
      <c r="K12" s="10"/>
      <c r="L12" s="11"/>
    </row>
    <row r="13" spans="1:13" x14ac:dyDescent="0.25">
      <c r="A13" s="26" t="s">
        <v>22</v>
      </c>
      <c r="B13" s="40"/>
      <c r="C13" s="27">
        <v>225035</v>
      </c>
      <c r="D13" s="28">
        <v>0.2</v>
      </c>
      <c r="E13" s="29">
        <f t="shared" si="0"/>
        <v>45007</v>
      </c>
      <c r="F13" s="30">
        <v>20000</v>
      </c>
      <c r="G13" s="31">
        <f t="shared" si="3"/>
        <v>2</v>
      </c>
      <c r="H13" s="32">
        <f t="shared" si="1"/>
        <v>0</v>
      </c>
      <c r="I13" s="32">
        <f t="shared" si="2"/>
        <v>0</v>
      </c>
      <c r="J13" s="30">
        <f t="shared" si="4"/>
        <v>0</v>
      </c>
      <c r="K13" s="10"/>
      <c r="L13" s="11"/>
    </row>
    <row r="14" spans="1:13" x14ac:dyDescent="0.25">
      <c r="A14" s="26" t="s">
        <v>23</v>
      </c>
      <c r="B14" s="40"/>
      <c r="C14" s="27">
        <v>550427</v>
      </c>
      <c r="D14" s="28">
        <v>0.2</v>
      </c>
      <c r="E14" s="29">
        <f t="shared" si="0"/>
        <v>110085.40000000001</v>
      </c>
      <c r="F14" s="30">
        <v>8333</v>
      </c>
      <c r="G14" s="31">
        <f t="shared" si="3"/>
        <v>13</v>
      </c>
      <c r="H14" s="32">
        <f t="shared" si="1"/>
        <v>0</v>
      </c>
      <c r="I14" s="32">
        <f t="shared" si="2"/>
        <v>0</v>
      </c>
      <c r="J14" s="30">
        <f t="shared" si="4"/>
        <v>0</v>
      </c>
      <c r="K14" s="10"/>
      <c r="L14" s="11"/>
    </row>
    <row r="15" spans="1:13" x14ac:dyDescent="0.25">
      <c r="A15" s="26" t="s">
        <v>24</v>
      </c>
      <c r="B15" s="40"/>
      <c r="C15" s="27">
        <v>550427</v>
      </c>
      <c r="D15" s="28">
        <v>0.2</v>
      </c>
      <c r="E15" s="29">
        <f t="shared" si="0"/>
        <v>110085.40000000001</v>
      </c>
      <c r="F15" s="30">
        <v>3500</v>
      </c>
      <c r="G15" s="31">
        <f t="shared" si="3"/>
        <v>31</v>
      </c>
      <c r="H15" s="32">
        <f t="shared" si="1"/>
        <v>0</v>
      </c>
      <c r="I15" s="32">
        <f t="shared" si="2"/>
        <v>0</v>
      </c>
      <c r="J15" s="30">
        <f t="shared" si="4"/>
        <v>0</v>
      </c>
      <c r="K15" s="10"/>
      <c r="L15" s="11"/>
    </row>
    <row r="16" spans="1:13" x14ac:dyDescent="0.25">
      <c r="A16" s="26" t="s">
        <v>25</v>
      </c>
      <c r="B16" s="40"/>
      <c r="C16" s="27">
        <v>550427</v>
      </c>
      <c r="D16" s="28">
        <v>0.2</v>
      </c>
      <c r="E16" s="29">
        <f t="shared" si="0"/>
        <v>110085.40000000001</v>
      </c>
      <c r="F16" s="30">
        <v>6250</v>
      </c>
      <c r="G16" s="31">
        <f t="shared" si="3"/>
        <v>17</v>
      </c>
      <c r="H16" s="32">
        <f t="shared" si="1"/>
        <v>0</v>
      </c>
      <c r="I16" s="32">
        <f t="shared" si="2"/>
        <v>0</v>
      </c>
      <c r="J16" s="30">
        <f t="shared" si="4"/>
        <v>0</v>
      </c>
    </row>
    <row r="17" spans="1:11" x14ac:dyDescent="0.25">
      <c r="A17" s="26" t="s">
        <v>26</v>
      </c>
      <c r="B17" s="40"/>
      <c r="C17" s="27">
        <v>550427</v>
      </c>
      <c r="D17" s="28">
        <v>0.2</v>
      </c>
      <c r="E17" s="29">
        <f t="shared" si="0"/>
        <v>110085.40000000001</v>
      </c>
      <c r="F17" s="30">
        <v>3000</v>
      </c>
      <c r="G17" s="31">
        <f t="shared" si="3"/>
        <v>36</v>
      </c>
      <c r="H17" s="32">
        <f t="shared" si="1"/>
        <v>0</v>
      </c>
      <c r="I17" s="32">
        <f t="shared" si="2"/>
        <v>0</v>
      </c>
      <c r="J17" s="30">
        <f t="shared" si="4"/>
        <v>0</v>
      </c>
      <c r="K17" s="3"/>
    </row>
    <row r="18" spans="1:11" x14ac:dyDescent="0.25">
      <c r="A18" s="26" t="s">
        <v>27</v>
      </c>
      <c r="B18" s="40"/>
      <c r="C18" s="27">
        <v>550427</v>
      </c>
      <c r="D18" s="28">
        <v>0.2</v>
      </c>
      <c r="E18" s="29">
        <f t="shared" si="0"/>
        <v>110085.40000000001</v>
      </c>
      <c r="F18" s="30">
        <v>33400</v>
      </c>
      <c r="G18" s="31">
        <f t="shared" si="3"/>
        <v>3</v>
      </c>
      <c r="H18" s="32">
        <f t="shared" si="1"/>
        <v>0</v>
      </c>
      <c r="I18" s="32">
        <f t="shared" si="2"/>
        <v>0</v>
      </c>
      <c r="J18" s="30">
        <f t="shared" si="4"/>
        <v>0</v>
      </c>
    </row>
    <row r="19" spans="1:11" x14ac:dyDescent="0.25">
      <c r="A19" s="26" t="s">
        <v>28</v>
      </c>
      <c r="B19" s="40"/>
      <c r="C19" s="27">
        <v>325391</v>
      </c>
      <c r="D19" s="28">
        <v>0.2</v>
      </c>
      <c r="E19" s="29">
        <f t="shared" si="0"/>
        <v>65078.200000000004</v>
      </c>
      <c r="F19" s="30">
        <v>11100</v>
      </c>
      <c r="G19" s="31">
        <f t="shared" si="3"/>
        <v>5</v>
      </c>
      <c r="H19" s="32">
        <f t="shared" si="1"/>
        <v>0</v>
      </c>
      <c r="I19" s="32">
        <f t="shared" si="2"/>
        <v>0</v>
      </c>
      <c r="J19" s="30">
        <f t="shared" si="4"/>
        <v>0</v>
      </c>
    </row>
    <row r="20" spans="1:11" x14ac:dyDescent="0.25">
      <c r="A20" s="26" t="s">
        <v>29</v>
      </c>
      <c r="B20" s="40"/>
      <c r="C20" s="27">
        <v>225035</v>
      </c>
      <c r="D20" s="28">
        <v>0.2</v>
      </c>
      <c r="E20" s="29">
        <f t="shared" si="0"/>
        <v>45007</v>
      </c>
      <c r="F20" s="30">
        <v>39600</v>
      </c>
      <c r="G20" s="31">
        <f t="shared" si="3"/>
        <v>1</v>
      </c>
      <c r="H20" s="32">
        <f t="shared" si="1"/>
        <v>0</v>
      </c>
      <c r="I20" s="32">
        <f t="shared" si="2"/>
        <v>0</v>
      </c>
      <c r="J20" s="30">
        <f t="shared" si="4"/>
        <v>0</v>
      </c>
    </row>
    <row r="21" spans="1:11" x14ac:dyDescent="0.25">
      <c r="A21" s="26" t="s">
        <v>30</v>
      </c>
      <c r="B21" s="40"/>
      <c r="C21" s="27">
        <v>325391</v>
      </c>
      <c r="D21" s="28">
        <v>0.2</v>
      </c>
      <c r="E21" s="29">
        <f t="shared" si="0"/>
        <v>65078.200000000004</v>
      </c>
      <c r="F21" s="30">
        <v>8300</v>
      </c>
      <c r="G21" s="31">
        <f t="shared" si="3"/>
        <v>7</v>
      </c>
      <c r="H21" s="32">
        <f t="shared" si="1"/>
        <v>0</v>
      </c>
      <c r="I21" s="32">
        <f t="shared" si="2"/>
        <v>0</v>
      </c>
      <c r="J21" s="30">
        <f t="shared" si="4"/>
        <v>0</v>
      </c>
    </row>
    <row r="22" spans="1:11" x14ac:dyDescent="0.25">
      <c r="A22" s="26" t="s">
        <v>31</v>
      </c>
      <c r="B22" s="40"/>
      <c r="C22" s="27">
        <v>225035</v>
      </c>
      <c r="D22" s="28">
        <v>0.2</v>
      </c>
      <c r="E22" s="29">
        <f t="shared" si="0"/>
        <v>45007</v>
      </c>
      <c r="F22" s="30">
        <v>22800</v>
      </c>
      <c r="G22" s="31">
        <f t="shared" si="3"/>
        <v>1</v>
      </c>
      <c r="H22" s="32">
        <f t="shared" si="1"/>
        <v>0</v>
      </c>
      <c r="I22" s="32">
        <f t="shared" si="2"/>
        <v>0</v>
      </c>
      <c r="J22" s="30">
        <f t="shared" si="4"/>
        <v>0</v>
      </c>
    </row>
    <row r="23" spans="1:11" x14ac:dyDescent="0.25">
      <c r="A23" s="26" t="s">
        <v>32</v>
      </c>
      <c r="B23" s="40"/>
      <c r="C23" s="27">
        <v>550427</v>
      </c>
      <c r="D23" s="28">
        <v>0.2</v>
      </c>
      <c r="E23" s="29">
        <f t="shared" si="0"/>
        <v>110085.40000000001</v>
      </c>
      <c r="F23" s="30">
        <v>10000</v>
      </c>
      <c r="G23" s="31">
        <f t="shared" si="3"/>
        <v>11</v>
      </c>
      <c r="H23" s="32">
        <f t="shared" si="1"/>
        <v>0</v>
      </c>
      <c r="I23" s="32">
        <f t="shared" si="2"/>
        <v>0</v>
      </c>
      <c r="J23" s="30">
        <f t="shared" si="4"/>
        <v>0</v>
      </c>
    </row>
    <row r="24" spans="1:11" x14ac:dyDescent="0.25">
      <c r="A24" s="26" t="s">
        <v>11</v>
      </c>
      <c r="B24" s="40"/>
      <c r="C24" s="27">
        <v>550427</v>
      </c>
      <c r="D24" s="28">
        <v>0.2</v>
      </c>
      <c r="E24" s="29">
        <f t="shared" si="0"/>
        <v>110085.40000000001</v>
      </c>
      <c r="F24" s="30">
        <v>1500</v>
      </c>
      <c r="G24" s="31">
        <f t="shared" si="3"/>
        <v>73</v>
      </c>
      <c r="H24" s="32">
        <f t="shared" si="1"/>
        <v>0</v>
      </c>
      <c r="I24" s="32">
        <f t="shared" si="2"/>
        <v>0</v>
      </c>
      <c r="J24" s="30">
        <f t="shared" si="4"/>
        <v>0</v>
      </c>
    </row>
    <row r="25" spans="1:11" x14ac:dyDescent="0.25">
      <c r="A25" s="26" t="s">
        <v>33</v>
      </c>
      <c r="B25" s="40"/>
      <c r="C25" s="27">
        <v>550427</v>
      </c>
      <c r="D25" s="28">
        <v>0.2</v>
      </c>
      <c r="E25" s="29">
        <f t="shared" si="0"/>
        <v>110085.40000000001</v>
      </c>
      <c r="F25" s="30">
        <v>5200</v>
      </c>
      <c r="G25" s="31">
        <f t="shared" si="3"/>
        <v>21</v>
      </c>
      <c r="H25" s="32">
        <f t="shared" si="1"/>
        <v>0</v>
      </c>
      <c r="I25" s="32">
        <f t="shared" si="2"/>
        <v>0</v>
      </c>
      <c r="J25" s="30">
        <f t="shared" si="4"/>
        <v>0</v>
      </c>
    </row>
    <row r="26" spans="1:11" x14ac:dyDescent="0.25">
      <c r="A26" s="26" t="s">
        <v>34</v>
      </c>
      <c r="B26" s="40"/>
      <c r="C26" s="27">
        <v>550427</v>
      </c>
      <c r="D26" s="28">
        <v>0.2</v>
      </c>
      <c r="E26" s="29">
        <f t="shared" si="0"/>
        <v>110085.40000000001</v>
      </c>
      <c r="F26" s="30">
        <v>4100</v>
      </c>
      <c r="G26" s="31">
        <f t="shared" si="3"/>
        <v>26</v>
      </c>
      <c r="H26" s="32">
        <f t="shared" si="1"/>
        <v>0</v>
      </c>
      <c r="I26" s="32">
        <f t="shared" si="2"/>
        <v>0</v>
      </c>
      <c r="J26" s="30">
        <f t="shared" si="4"/>
        <v>0</v>
      </c>
    </row>
    <row r="27" spans="1:11" x14ac:dyDescent="0.25">
      <c r="A27" s="26" t="s">
        <v>53</v>
      </c>
      <c r="B27" s="40"/>
      <c r="C27" s="27">
        <v>550427</v>
      </c>
      <c r="D27" s="28">
        <v>0.2</v>
      </c>
      <c r="E27" s="29">
        <f t="shared" si="0"/>
        <v>110085.40000000001</v>
      </c>
      <c r="F27" s="30">
        <v>1700</v>
      </c>
      <c r="G27" s="31">
        <f t="shared" si="3"/>
        <v>64</v>
      </c>
      <c r="H27" s="32">
        <f t="shared" si="1"/>
        <v>0</v>
      </c>
      <c r="I27" s="32">
        <f t="shared" si="2"/>
        <v>0</v>
      </c>
      <c r="J27" s="30">
        <f t="shared" si="4"/>
        <v>0</v>
      </c>
    </row>
    <row r="28" spans="1:11" x14ac:dyDescent="0.25">
      <c r="A28" s="26" t="s">
        <v>35</v>
      </c>
      <c r="B28" s="40"/>
      <c r="C28" s="27">
        <v>550427</v>
      </c>
      <c r="D28" s="28">
        <v>0.2</v>
      </c>
      <c r="E28" s="29">
        <f t="shared" si="0"/>
        <v>110085.40000000001</v>
      </c>
      <c r="F28" s="30">
        <v>5000</v>
      </c>
      <c r="G28" s="31">
        <f t="shared" si="3"/>
        <v>22</v>
      </c>
      <c r="H28" s="32">
        <f t="shared" si="1"/>
        <v>0</v>
      </c>
      <c r="I28" s="32">
        <f t="shared" si="2"/>
        <v>0</v>
      </c>
      <c r="J28" s="30">
        <f t="shared" si="4"/>
        <v>0</v>
      </c>
    </row>
    <row r="29" spans="1:11" x14ac:dyDescent="0.25">
      <c r="A29" s="26" t="s">
        <v>36</v>
      </c>
      <c r="B29" s="40"/>
      <c r="C29" s="27">
        <v>550427</v>
      </c>
      <c r="D29" s="28">
        <v>0.2</v>
      </c>
      <c r="E29" s="29">
        <f t="shared" si="0"/>
        <v>110085.40000000001</v>
      </c>
      <c r="F29" s="30">
        <v>3500</v>
      </c>
      <c r="G29" s="31">
        <f t="shared" si="3"/>
        <v>31</v>
      </c>
      <c r="H29" s="32">
        <f t="shared" si="1"/>
        <v>0</v>
      </c>
      <c r="I29" s="32">
        <f t="shared" si="2"/>
        <v>0</v>
      </c>
      <c r="J29" s="30">
        <f t="shared" si="4"/>
        <v>0</v>
      </c>
    </row>
    <row r="30" spans="1:11" ht="30" x14ac:dyDescent="0.25">
      <c r="A30" s="26" t="s">
        <v>37</v>
      </c>
      <c r="B30" s="40"/>
      <c r="C30" s="27">
        <v>225035</v>
      </c>
      <c r="D30" s="28">
        <v>0.2</v>
      </c>
      <c r="E30" s="29">
        <f t="shared" si="0"/>
        <v>45007</v>
      </c>
      <c r="F30" s="30">
        <v>1500</v>
      </c>
      <c r="G30" s="31">
        <f t="shared" si="3"/>
        <v>30</v>
      </c>
      <c r="H30" s="32">
        <f t="shared" si="1"/>
        <v>0</v>
      </c>
      <c r="I30" s="32">
        <f t="shared" si="2"/>
        <v>0</v>
      </c>
      <c r="J30" s="30">
        <f t="shared" si="4"/>
        <v>0</v>
      </c>
    </row>
    <row r="31" spans="1:11" x14ac:dyDescent="0.25">
      <c r="A31" s="26" t="s">
        <v>38</v>
      </c>
      <c r="B31" s="40"/>
      <c r="C31" s="27">
        <v>550427</v>
      </c>
      <c r="D31" s="28">
        <v>0.2</v>
      </c>
      <c r="E31" s="29">
        <f t="shared" si="0"/>
        <v>110085.40000000001</v>
      </c>
      <c r="F31" s="30">
        <v>2500</v>
      </c>
      <c r="G31" s="31">
        <f t="shared" si="3"/>
        <v>44</v>
      </c>
      <c r="H31" s="32">
        <f t="shared" si="1"/>
        <v>0</v>
      </c>
      <c r="I31" s="32">
        <f t="shared" si="2"/>
        <v>0</v>
      </c>
      <c r="J31" s="30">
        <f t="shared" si="4"/>
        <v>0</v>
      </c>
    </row>
    <row r="32" spans="1:11" x14ac:dyDescent="0.25">
      <c r="A32" s="26" t="s">
        <v>39</v>
      </c>
      <c r="B32" s="40"/>
      <c r="C32" s="27">
        <v>550427</v>
      </c>
      <c r="D32" s="28">
        <v>0.2</v>
      </c>
      <c r="E32" s="29">
        <f t="shared" si="0"/>
        <v>110085.40000000001</v>
      </c>
      <c r="F32" s="30">
        <v>5200</v>
      </c>
      <c r="G32" s="31">
        <f t="shared" si="3"/>
        <v>21</v>
      </c>
      <c r="H32" s="32">
        <f t="shared" si="1"/>
        <v>0</v>
      </c>
      <c r="I32" s="32">
        <f t="shared" si="2"/>
        <v>0</v>
      </c>
      <c r="J32" s="30">
        <f t="shared" si="4"/>
        <v>0</v>
      </c>
    </row>
    <row r="33" spans="1:10" x14ac:dyDescent="0.25">
      <c r="A33" s="26" t="s">
        <v>12</v>
      </c>
      <c r="B33" s="40"/>
      <c r="C33" s="27">
        <v>550427</v>
      </c>
      <c r="D33" s="28">
        <v>0.2</v>
      </c>
      <c r="E33" s="29">
        <f t="shared" si="0"/>
        <v>110085.40000000001</v>
      </c>
      <c r="F33" s="30">
        <v>7600</v>
      </c>
      <c r="G33" s="31">
        <f t="shared" si="3"/>
        <v>14</v>
      </c>
      <c r="H33" s="32">
        <f t="shared" si="1"/>
        <v>0</v>
      </c>
      <c r="I33" s="32">
        <f t="shared" si="2"/>
        <v>0</v>
      </c>
      <c r="J33" s="30">
        <f t="shared" si="4"/>
        <v>0</v>
      </c>
    </row>
    <row r="34" spans="1:10" x14ac:dyDescent="0.25">
      <c r="A34" s="26" t="s">
        <v>40</v>
      </c>
      <c r="B34" s="40"/>
      <c r="C34" s="27">
        <v>550427</v>
      </c>
      <c r="D34" s="28">
        <v>0.2</v>
      </c>
      <c r="E34" s="29">
        <f t="shared" si="0"/>
        <v>110085.40000000001</v>
      </c>
      <c r="F34" s="30">
        <v>14400</v>
      </c>
      <c r="G34" s="31">
        <f t="shared" si="3"/>
        <v>7</v>
      </c>
      <c r="H34" s="32">
        <f t="shared" si="1"/>
        <v>0</v>
      </c>
      <c r="I34" s="32">
        <f t="shared" si="2"/>
        <v>0</v>
      </c>
      <c r="J34" s="30">
        <f t="shared" si="4"/>
        <v>0</v>
      </c>
    </row>
    <row r="35" spans="1:10" x14ac:dyDescent="0.25">
      <c r="A35" s="26" t="s">
        <v>41</v>
      </c>
      <c r="B35" s="40"/>
      <c r="C35" s="27">
        <v>325391</v>
      </c>
      <c r="D35" s="28">
        <v>0.2</v>
      </c>
      <c r="E35" s="29">
        <f t="shared" si="0"/>
        <v>65078.200000000004</v>
      </c>
      <c r="F35" s="30">
        <v>1500</v>
      </c>
      <c r="G35" s="31">
        <f t="shared" si="3"/>
        <v>43</v>
      </c>
      <c r="H35" s="32">
        <f t="shared" si="1"/>
        <v>0</v>
      </c>
      <c r="I35" s="32">
        <f t="shared" si="2"/>
        <v>0</v>
      </c>
      <c r="J35" s="30">
        <f t="shared" si="4"/>
        <v>0</v>
      </c>
    </row>
    <row r="36" spans="1:10" x14ac:dyDescent="0.25">
      <c r="A36" s="26" t="s">
        <v>42</v>
      </c>
      <c r="B36" s="40"/>
      <c r="C36" s="27">
        <v>225035</v>
      </c>
      <c r="D36" s="28">
        <v>0.2</v>
      </c>
      <c r="E36" s="29">
        <f t="shared" si="0"/>
        <v>45007</v>
      </c>
      <c r="F36" s="30">
        <v>1500</v>
      </c>
      <c r="G36" s="31">
        <f t="shared" si="3"/>
        <v>30</v>
      </c>
      <c r="H36" s="32">
        <f t="shared" si="1"/>
        <v>0</v>
      </c>
      <c r="I36" s="32">
        <f t="shared" si="2"/>
        <v>0</v>
      </c>
      <c r="J36" s="30">
        <f t="shared" si="4"/>
        <v>0</v>
      </c>
    </row>
    <row r="37" spans="1:10" x14ac:dyDescent="0.25">
      <c r="A37" s="26" t="s">
        <v>43</v>
      </c>
      <c r="B37" s="40"/>
      <c r="C37" s="27">
        <v>325391</v>
      </c>
      <c r="D37" s="28">
        <v>0.2</v>
      </c>
      <c r="E37" s="29">
        <f t="shared" si="0"/>
        <v>65078.200000000004</v>
      </c>
      <c r="F37" s="30">
        <v>1500</v>
      </c>
      <c r="G37" s="31">
        <f t="shared" si="3"/>
        <v>43</v>
      </c>
      <c r="H37" s="32">
        <f t="shared" si="1"/>
        <v>0</v>
      </c>
      <c r="I37" s="32">
        <f t="shared" si="2"/>
        <v>0</v>
      </c>
      <c r="J37" s="30">
        <f t="shared" si="4"/>
        <v>0</v>
      </c>
    </row>
    <row r="38" spans="1:10" x14ac:dyDescent="0.25">
      <c r="A38" s="26" t="s">
        <v>44</v>
      </c>
      <c r="B38" s="40"/>
      <c r="C38" s="27">
        <v>225035</v>
      </c>
      <c r="D38" s="28">
        <v>0.2</v>
      </c>
      <c r="E38" s="29">
        <f t="shared" si="0"/>
        <v>45007</v>
      </c>
      <c r="F38" s="30">
        <v>1500</v>
      </c>
      <c r="G38" s="31">
        <f t="shared" si="3"/>
        <v>30</v>
      </c>
      <c r="H38" s="32">
        <f t="shared" si="1"/>
        <v>0</v>
      </c>
      <c r="I38" s="32">
        <f t="shared" si="2"/>
        <v>0</v>
      </c>
      <c r="J38" s="30">
        <f t="shared" si="4"/>
        <v>0</v>
      </c>
    </row>
    <row r="39" spans="1:10" x14ac:dyDescent="0.25">
      <c r="A39" s="26" t="s">
        <v>45</v>
      </c>
      <c r="B39" s="40"/>
      <c r="C39" s="27">
        <v>325391</v>
      </c>
      <c r="D39" s="28">
        <v>0.2</v>
      </c>
      <c r="E39" s="29">
        <f t="shared" si="0"/>
        <v>65078.200000000004</v>
      </c>
      <c r="F39" s="30">
        <v>1500</v>
      </c>
      <c r="G39" s="31">
        <f t="shared" si="3"/>
        <v>43</v>
      </c>
      <c r="H39" s="32">
        <f t="shared" si="1"/>
        <v>0</v>
      </c>
      <c r="I39" s="32">
        <f t="shared" si="2"/>
        <v>0</v>
      </c>
      <c r="J39" s="30">
        <f t="shared" si="4"/>
        <v>0</v>
      </c>
    </row>
    <row r="40" spans="1:10" x14ac:dyDescent="0.25">
      <c r="A40" s="26" t="s">
        <v>46</v>
      </c>
      <c r="B40" s="40"/>
      <c r="C40" s="27">
        <v>225035</v>
      </c>
      <c r="D40" s="28">
        <v>0.2</v>
      </c>
      <c r="E40" s="29">
        <f t="shared" si="0"/>
        <v>45007</v>
      </c>
      <c r="F40" s="30">
        <v>1500</v>
      </c>
      <c r="G40" s="31">
        <f t="shared" si="3"/>
        <v>30</v>
      </c>
      <c r="H40" s="32">
        <f t="shared" si="1"/>
        <v>0</v>
      </c>
      <c r="I40" s="32">
        <f t="shared" si="2"/>
        <v>0</v>
      </c>
      <c r="J40" s="30">
        <f t="shared" si="4"/>
        <v>0</v>
      </c>
    </row>
    <row r="41" spans="1:10" x14ac:dyDescent="0.25">
      <c r="A41" s="26" t="s">
        <v>47</v>
      </c>
      <c r="B41" s="40"/>
      <c r="C41" s="27">
        <v>325391</v>
      </c>
      <c r="D41" s="28">
        <v>0.2</v>
      </c>
      <c r="E41" s="29">
        <f t="shared" si="0"/>
        <v>65078.200000000004</v>
      </c>
      <c r="F41" s="30">
        <v>8600</v>
      </c>
      <c r="G41" s="31">
        <f t="shared" si="3"/>
        <v>7</v>
      </c>
      <c r="H41" s="32">
        <f t="shared" si="1"/>
        <v>0</v>
      </c>
      <c r="I41" s="32">
        <f t="shared" si="2"/>
        <v>0</v>
      </c>
      <c r="J41" s="30">
        <f t="shared" si="4"/>
        <v>0</v>
      </c>
    </row>
    <row r="42" spans="1:10" x14ac:dyDescent="0.25">
      <c r="A42" s="26" t="s">
        <v>48</v>
      </c>
      <c r="B42" s="40"/>
      <c r="C42" s="27">
        <v>225035</v>
      </c>
      <c r="D42" s="28">
        <v>0.2</v>
      </c>
      <c r="E42" s="29">
        <f t="shared" si="0"/>
        <v>45007</v>
      </c>
      <c r="F42" s="30">
        <v>1500</v>
      </c>
      <c r="G42" s="31">
        <f t="shared" si="3"/>
        <v>30</v>
      </c>
      <c r="H42" s="32">
        <f t="shared" si="1"/>
        <v>0</v>
      </c>
      <c r="I42" s="32">
        <f t="shared" si="2"/>
        <v>0</v>
      </c>
      <c r="J42" s="30">
        <f t="shared" si="4"/>
        <v>0</v>
      </c>
    </row>
    <row r="43" spans="1:10" x14ac:dyDescent="0.25">
      <c r="A43" s="26" t="s">
        <v>49</v>
      </c>
      <c r="B43" s="40"/>
      <c r="C43" s="27">
        <v>550427</v>
      </c>
      <c r="D43" s="28">
        <v>0.2</v>
      </c>
      <c r="E43" s="29">
        <f t="shared" si="0"/>
        <v>110085.40000000001</v>
      </c>
      <c r="F43" s="30">
        <v>10000</v>
      </c>
      <c r="G43" s="31">
        <f t="shared" si="3"/>
        <v>11</v>
      </c>
      <c r="H43" s="32">
        <f t="shared" si="1"/>
        <v>0</v>
      </c>
      <c r="I43" s="32">
        <f t="shared" si="2"/>
        <v>0</v>
      </c>
      <c r="J43" s="30">
        <f t="shared" si="4"/>
        <v>0</v>
      </c>
    </row>
    <row r="44" spans="1:10" ht="30" x14ac:dyDescent="0.25">
      <c r="A44" s="26" t="s">
        <v>50</v>
      </c>
      <c r="B44" s="40"/>
      <c r="C44" s="27">
        <v>325391</v>
      </c>
      <c r="D44" s="28">
        <v>0.2</v>
      </c>
      <c r="E44" s="29">
        <f t="shared" si="0"/>
        <v>65078.200000000004</v>
      </c>
      <c r="F44" s="30">
        <v>1500</v>
      </c>
      <c r="G44" s="31">
        <f t="shared" si="3"/>
        <v>43</v>
      </c>
      <c r="H44" s="32">
        <f t="shared" si="1"/>
        <v>0</v>
      </c>
      <c r="I44" s="32">
        <f t="shared" si="2"/>
        <v>0</v>
      </c>
      <c r="J44" s="30">
        <f t="shared" si="4"/>
        <v>0</v>
      </c>
    </row>
    <row r="45" spans="1:10" ht="30" x14ac:dyDescent="0.25">
      <c r="A45" s="26" t="s">
        <v>51</v>
      </c>
      <c r="B45" s="40"/>
      <c r="C45" s="27">
        <v>225035</v>
      </c>
      <c r="D45" s="28">
        <v>0.2</v>
      </c>
      <c r="E45" s="29">
        <f t="shared" si="0"/>
        <v>45007</v>
      </c>
      <c r="F45" s="30">
        <v>7100</v>
      </c>
      <c r="G45" s="31">
        <f t="shared" si="3"/>
        <v>6</v>
      </c>
      <c r="H45" s="32">
        <f t="shared" si="1"/>
        <v>0</v>
      </c>
      <c r="I45" s="32">
        <f t="shared" si="2"/>
        <v>0</v>
      </c>
      <c r="J45" s="30">
        <f t="shared" si="4"/>
        <v>0</v>
      </c>
    </row>
    <row r="46" spans="1:10" ht="30" x14ac:dyDescent="0.25">
      <c r="A46" s="26" t="s">
        <v>52</v>
      </c>
      <c r="B46" s="40"/>
      <c r="C46" s="27">
        <v>550427</v>
      </c>
      <c r="D46" s="28">
        <v>0.2</v>
      </c>
      <c r="E46" s="29">
        <f t="shared" si="0"/>
        <v>110085.40000000001</v>
      </c>
      <c r="F46" s="30">
        <v>1500</v>
      </c>
      <c r="G46" s="31">
        <f t="shared" si="3"/>
        <v>73</v>
      </c>
      <c r="H46" s="32">
        <f t="shared" si="1"/>
        <v>0</v>
      </c>
      <c r="I46" s="32">
        <f t="shared" si="2"/>
        <v>0</v>
      </c>
      <c r="J46" s="30">
        <f t="shared" si="4"/>
        <v>0</v>
      </c>
    </row>
  </sheetData>
  <sheetProtection algorithmName="SHA-512" hashValue="lDsNXR+E7F7CMzR3+RECic2dFaLNigvHivyRV1QtXquIiN0AUHpHuQqp7sW18g2eHje4LlB7gyP4PqcgShtmMQ==" saltValue="tjwdFfUVHNkxX6Bthm949Q==" spinCount="100000" sheet="1" objects="1" scenarios="1"/>
  <protectedRanges>
    <protectedRange algorithmName="SHA-512" hashValue="2ZbUoeezXEyIPScCTXBILg2eDKbGcX9KZl5ehBliCCakZt270X/3oWPTzyB4afEPjMKfxJvtiuVTeq3ai25oEA==" saltValue="bJap5IJCzQWSFaQmzBLt/w==" spinCount="100000" sqref="B6:B46" name="Range1"/>
  </protectedRanges>
  <dataValidations count="1">
    <dataValidation type="whole" allowBlank="1" showInputMessage="1" showErrorMessage="1" sqref="B6:B46" xr:uid="{62597FA6-EC66-4868-8118-E07BC391BCD9}">
      <formula1>0</formula1>
      <formula2>100000000</formula2>
    </dataValidation>
  </dataValidations>
  <pageMargins left="0.25" right="0.25" top="0.75" bottom="0.75" header="0.3" footer="0.3"/>
  <pageSetup scale="66" orientation="landscape" r:id="rId1"/>
  <headerFooter>
    <oddHeader>&amp;C&amp;"Arial,Bold"&amp;14EXHIBIT A-5-b
SRC# 22 - MMA PROVIDER NETWORK AGREEMENTS/CONTRACTS
REGION I</oddHeader>
    <oddFooter>&amp;C&amp;"Arial,Bold"AHCA ITN 010-22/23, Attachment A, Exhibit A-5-b, 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showWhiteSpace="0" zoomScaleNormal="100" workbookViewId="0">
      <selection activeCell="M21" sqref="M21"/>
    </sheetView>
  </sheetViews>
  <sheetFormatPr defaultRowHeight="15" x14ac:dyDescent="0.25"/>
  <sheetData/>
  <sheetProtection algorithmName="SHA-512" hashValue="VWrpxpT0Sd0nr/ofBhdt+1b5ZRFsxK1Tx6ashU7JKXtfMpaEES6w8z6gWK/X7+jk1DXow6n+bWtIIdth/WaEEw==" saltValue="Ikgl+UgG1aJ1SF81WMoY4A==" spinCount="100000" sheet="1" objects="1" scenarios="1"/>
  <pageMargins left="0.25" right="0.25" top="0.75" bottom="0.75" header="0.3" footer="0.3"/>
  <pageSetup orientation="portrait" r:id="rId1"/>
  <headerFooter>
    <oddHeader>&amp;C&amp;"Arial,Bold"&amp;14EXHIBIT A-5-b
SRC# 22 - MMA PROVIDER NETWORK AGREEMENTS/CONTRACTS</oddHeader>
    <oddFooter>&amp;C&amp;"Arial,Bold"AHCA ITN 010-22/23, Attachment A, Exhibit A-5-b, Page &amp;P of &amp;N</oddFooter>
  </headerFooter>
  <drawing r:id="rId2"/>
  <legacyDrawing r:id="rId3"/>
  <oleObjects>
    <mc:AlternateContent xmlns:mc="http://schemas.openxmlformats.org/markup-compatibility/2006">
      <mc:Choice Requires="x14">
        <oleObject progId="Document" shapeId="2050" r:id="rId4">
          <objectPr defaultSize="0" autoPict="0" r:id="rId5">
            <anchor moveWithCells="1">
              <from>
                <xdr:col>0</xdr:col>
                <xdr:colOff>0</xdr:colOff>
                <xdr:row>0</xdr:row>
                <xdr:rowOff>76200</xdr:rowOff>
              </from>
              <to>
                <xdr:col>10</xdr:col>
                <xdr:colOff>342900</xdr:colOff>
                <xdr:row>46</xdr:row>
                <xdr:rowOff>180975</xdr:rowOff>
              </to>
            </anchor>
          </objectPr>
        </oleObject>
      </mc:Choice>
      <mc:Fallback>
        <oleObject progId="Document" shapeId="2050"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C232E-920C-4E5D-BA2B-5A4859730EB0}">
  <sheetPr>
    <pageSetUpPr fitToPage="1"/>
  </sheetPr>
  <dimension ref="A2:N30"/>
  <sheetViews>
    <sheetView workbookViewId="0">
      <selection activeCell="E15" sqref="E15"/>
    </sheetView>
  </sheetViews>
  <sheetFormatPr defaultRowHeight="15" x14ac:dyDescent="0.25"/>
  <cols>
    <col min="3" max="3" width="20" style="16" bestFit="1" customWidth="1"/>
    <col min="4" max="4" width="20.42578125" bestFit="1" customWidth="1"/>
    <col min="5" max="5" width="20.42578125" customWidth="1"/>
    <col min="6" max="6" width="17.7109375" bestFit="1" customWidth="1"/>
    <col min="7" max="7" width="24" customWidth="1"/>
    <col min="8" max="8" width="11" customWidth="1"/>
    <col min="10" max="10" width="10.85546875" bestFit="1" customWidth="1"/>
  </cols>
  <sheetData>
    <row r="2" spans="1:7" x14ac:dyDescent="0.25">
      <c r="A2" s="52" t="s">
        <v>74</v>
      </c>
      <c r="B2" s="52"/>
      <c r="C2" s="52"/>
      <c r="D2" s="21" t="s">
        <v>7</v>
      </c>
    </row>
    <row r="3" spans="1:7" x14ac:dyDescent="0.25">
      <c r="A3" s="51" t="s">
        <v>75</v>
      </c>
      <c r="B3" s="51"/>
      <c r="C3" s="51"/>
      <c r="D3" s="24" t="str">
        <f>D20</f>
        <v>--</v>
      </c>
    </row>
    <row r="4" spans="1:7" x14ac:dyDescent="0.25">
      <c r="A4" s="51" t="s">
        <v>76</v>
      </c>
      <c r="B4" s="51"/>
      <c r="C4" s="51"/>
      <c r="D4" s="24" t="str">
        <f>C20</f>
        <v>--</v>
      </c>
    </row>
    <row r="5" spans="1:7" x14ac:dyDescent="0.25">
      <c r="A5" s="51" t="s">
        <v>77</v>
      </c>
      <c r="B5" s="51"/>
      <c r="C5" s="51"/>
      <c r="D5" s="23" t="str">
        <f>F11</f>
        <v>--</v>
      </c>
    </row>
    <row r="6" spans="1:7" x14ac:dyDescent="0.25">
      <c r="A6" s="51" t="s">
        <v>78</v>
      </c>
      <c r="B6" s="51"/>
      <c r="C6" s="51"/>
      <c r="D6" s="22">
        <v>100</v>
      </c>
    </row>
    <row r="7" spans="1:7" x14ac:dyDescent="0.25">
      <c r="A7" s="51" t="s">
        <v>79</v>
      </c>
      <c r="B7" s="51"/>
      <c r="C7" s="51"/>
      <c r="D7" s="25" t="str">
        <f>G11</f>
        <v>--</v>
      </c>
    </row>
    <row r="10" spans="1:7" x14ac:dyDescent="0.25">
      <c r="A10" s="43" t="s">
        <v>72</v>
      </c>
      <c r="B10" s="43"/>
      <c r="C10" s="18" t="s">
        <v>67</v>
      </c>
      <c r="D10" s="17" t="s">
        <v>54</v>
      </c>
      <c r="E10" s="17" t="s">
        <v>70</v>
      </c>
      <c r="F10" s="17" t="s">
        <v>68</v>
      </c>
      <c r="G10" s="17" t="s">
        <v>69</v>
      </c>
    </row>
    <row r="11" spans="1:7" x14ac:dyDescent="0.25">
      <c r="A11" s="49" t="s">
        <v>58</v>
      </c>
      <c r="B11" s="49"/>
      <c r="C11" s="41" t="str">
        <f>IF('Region A'!B1=0, "", 'Region A'!B1)</f>
        <v/>
      </c>
      <c r="D11" s="41" t="str">
        <f>IF(C11="", "", 984)</f>
        <v/>
      </c>
      <c r="E11" s="41" t="str">
        <f>IF(C11="", "", 1)</f>
        <v/>
      </c>
      <c r="F11" s="44" t="str">
        <f>IF(ISERROR(C20/D20), "--", C20/D20)</f>
        <v>--</v>
      </c>
      <c r="G11" s="46" t="str">
        <f>IF(ISERROR(IF(E20&gt;=7,F11*100,IF(E20&gt;3,F11*90,F11*70))), "--", IF(E20&gt;=7,F11*100,IF(E20&gt;3,F11*90,F11*70)))</f>
        <v>--</v>
      </c>
    </row>
    <row r="12" spans="1:7" x14ac:dyDescent="0.25">
      <c r="A12" s="50" t="s">
        <v>59</v>
      </c>
      <c r="B12" s="50"/>
      <c r="C12" s="42" t="str">
        <f>IF('Region B'!B1=0, "", 'Region B'!B1)</f>
        <v/>
      </c>
      <c r="D12" s="41" t="str">
        <f t="shared" ref="D12:D19" si="0">IF(C12="", "", 984)</f>
        <v/>
      </c>
      <c r="E12" s="41" t="str">
        <f t="shared" ref="E12:E19" si="1">IF(C12="", "", 1)</f>
        <v/>
      </c>
      <c r="F12" s="45"/>
      <c r="G12" s="47"/>
    </row>
    <row r="13" spans="1:7" x14ac:dyDescent="0.25">
      <c r="A13" s="50" t="s">
        <v>60</v>
      </c>
      <c r="B13" s="50"/>
      <c r="C13" s="42" t="str">
        <f>IF('Region C'!B1=0, "", 'Region C'!B1)</f>
        <v/>
      </c>
      <c r="D13" s="41" t="str">
        <f t="shared" si="0"/>
        <v/>
      </c>
      <c r="E13" s="41" t="str">
        <f t="shared" si="1"/>
        <v/>
      </c>
      <c r="F13" s="45"/>
      <c r="G13" s="47"/>
    </row>
    <row r="14" spans="1:7" x14ac:dyDescent="0.25">
      <c r="A14" s="50" t="s">
        <v>61</v>
      </c>
      <c r="B14" s="50"/>
      <c r="C14" s="42" t="str">
        <f>IF('Region D'!B1=0, "", 'Region D'!B1)</f>
        <v/>
      </c>
      <c r="D14" s="41" t="str">
        <f t="shared" si="0"/>
        <v/>
      </c>
      <c r="E14" s="41" t="str">
        <f t="shared" si="1"/>
        <v/>
      </c>
      <c r="F14" s="45"/>
      <c r="G14" s="47"/>
    </row>
    <row r="15" spans="1:7" x14ac:dyDescent="0.25">
      <c r="A15" s="50" t="s">
        <v>62</v>
      </c>
      <c r="B15" s="50"/>
      <c r="C15" s="42" t="str">
        <f>IF('Region E'!B1=0, "", 'Region E'!B1)</f>
        <v/>
      </c>
      <c r="D15" s="41" t="str">
        <f t="shared" si="0"/>
        <v/>
      </c>
      <c r="E15" s="41" t="str">
        <f t="shared" si="1"/>
        <v/>
      </c>
      <c r="F15" s="45"/>
      <c r="G15" s="47"/>
    </row>
    <row r="16" spans="1:7" x14ac:dyDescent="0.25">
      <c r="A16" s="50" t="s">
        <v>63</v>
      </c>
      <c r="B16" s="50"/>
      <c r="C16" s="42" t="str">
        <f>IF('Region F'!B1=0, "", 'Region F'!B1)</f>
        <v/>
      </c>
      <c r="D16" s="41" t="str">
        <f t="shared" si="0"/>
        <v/>
      </c>
      <c r="E16" s="41" t="str">
        <f t="shared" si="1"/>
        <v/>
      </c>
      <c r="F16" s="45"/>
      <c r="G16" s="47"/>
    </row>
    <row r="17" spans="1:14" x14ac:dyDescent="0.25">
      <c r="A17" s="50" t="s">
        <v>64</v>
      </c>
      <c r="B17" s="50"/>
      <c r="C17" s="42" t="str">
        <f>IF('Region G'!B1=0, "", 'Region G'!B1)</f>
        <v/>
      </c>
      <c r="D17" s="41" t="str">
        <f t="shared" si="0"/>
        <v/>
      </c>
      <c r="E17" s="41" t="str">
        <f t="shared" si="1"/>
        <v/>
      </c>
      <c r="F17" s="45"/>
      <c r="G17" s="47"/>
    </row>
    <row r="18" spans="1:14" x14ac:dyDescent="0.25">
      <c r="A18" s="50" t="s">
        <v>65</v>
      </c>
      <c r="B18" s="50"/>
      <c r="C18" s="42" t="str">
        <f>IF('Region H'!B1=0, "", 'Region H'!B1)</f>
        <v/>
      </c>
      <c r="D18" s="41" t="str">
        <f t="shared" si="0"/>
        <v/>
      </c>
      <c r="E18" s="41" t="str">
        <f t="shared" si="1"/>
        <v/>
      </c>
      <c r="F18" s="45"/>
      <c r="G18" s="47"/>
    </row>
    <row r="19" spans="1:14" x14ac:dyDescent="0.25">
      <c r="A19" s="50" t="s">
        <v>66</v>
      </c>
      <c r="B19" s="50"/>
      <c r="C19" s="42" t="str">
        <f>IF('Region I'!B1=0, "", 'Region I'!B1)</f>
        <v/>
      </c>
      <c r="D19" s="41" t="str">
        <f t="shared" si="0"/>
        <v/>
      </c>
      <c r="E19" s="41" t="str">
        <f t="shared" si="1"/>
        <v/>
      </c>
      <c r="F19" s="45"/>
      <c r="G19" s="47"/>
    </row>
    <row r="20" spans="1:14" x14ac:dyDescent="0.25">
      <c r="A20" s="48" t="s">
        <v>71</v>
      </c>
      <c r="B20" s="48"/>
      <c r="C20" s="42" t="str">
        <f>IF(SUM(C11:C19)=0, "--", SUM(C11:C19))</f>
        <v>--</v>
      </c>
      <c r="D20" s="42" t="str">
        <f>IF(SUM(D11:D19)=0, "--", SUM(D11:D19))</f>
        <v>--</v>
      </c>
      <c r="E20" s="42" t="str">
        <f>IF(SUM(E11:E19)=0, "--", SUM(E11:E19))</f>
        <v>--</v>
      </c>
      <c r="F20" s="45"/>
      <c r="G20" s="47"/>
    </row>
    <row r="22" spans="1:14" ht="19.5" x14ac:dyDescent="0.3">
      <c r="C22" s="20" t="s">
        <v>73</v>
      </c>
    </row>
    <row r="23" spans="1:14" x14ac:dyDescent="0.25">
      <c r="C23" s="19"/>
    </row>
    <row r="26" spans="1:14" x14ac:dyDescent="0.25">
      <c r="N26" s="11"/>
    </row>
    <row r="27" spans="1:14" x14ac:dyDescent="0.25">
      <c r="N27" s="11"/>
    </row>
    <row r="28" spans="1:14" x14ac:dyDescent="0.25">
      <c r="N28" s="11"/>
    </row>
    <row r="29" spans="1:14" x14ac:dyDescent="0.25">
      <c r="N29" s="11"/>
    </row>
    <row r="30" spans="1:14" x14ac:dyDescent="0.25">
      <c r="N30" s="11"/>
    </row>
  </sheetData>
  <sheetProtection algorithmName="SHA-512" hashValue="qOry44VxoD84vLggvd/ut+WRoI08B0WCiRL7m00Lgdz0u4iYd0BHq7RBsLM5GElUJlVEvEqvYTiEAHK6TEkerQ==" saltValue="btz6Zaq1HTpH/2gJuj6iGQ==" spinCount="100000" sheet="1" objects="1" scenarios="1"/>
  <mergeCells count="19">
    <mergeCell ref="A7:C7"/>
    <mergeCell ref="A2:C2"/>
    <mergeCell ref="A3:C3"/>
    <mergeCell ref="A4:C4"/>
    <mergeCell ref="A5:C5"/>
    <mergeCell ref="A6:C6"/>
    <mergeCell ref="A10:B10"/>
    <mergeCell ref="F11:F20"/>
    <mergeCell ref="G11:G20"/>
    <mergeCell ref="A20:B20"/>
    <mergeCell ref="A11:B11"/>
    <mergeCell ref="A12:B12"/>
    <mergeCell ref="A13:B13"/>
    <mergeCell ref="A14:B14"/>
    <mergeCell ref="A15:B15"/>
    <mergeCell ref="A16:B16"/>
    <mergeCell ref="A17:B17"/>
    <mergeCell ref="A18:B18"/>
    <mergeCell ref="A19:B19"/>
  </mergeCells>
  <pageMargins left="0.7" right="0.7" top="0.75" bottom="0.75" header="0.3" footer="0.3"/>
  <pageSetup scale="68" fitToHeight="0" orientation="portrait" r:id="rId1"/>
  <headerFooter>
    <oddHeader>&amp;C&amp;"-,Bold"&amp;14EXHIBIT A-5-b
SRC# 22 - MMA PROVIDER NETWORK AGREEMENTS/CONTRACTS</oddHeader>
    <oddFooter>&amp;C&amp;"-,Bold"&amp;14AHCA ITN 010-22/23, Attachment A, Exhibit A-5-b, 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8"/>
  <sheetViews>
    <sheetView zoomScaleNormal="100" workbookViewId="0">
      <selection activeCell="B11" sqref="B11"/>
    </sheetView>
  </sheetViews>
  <sheetFormatPr defaultRowHeight="15" x14ac:dyDescent="0.25"/>
  <cols>
    <col min="1" max="1" width="35.140625" customWidth="1"/>
    <col min="2" max="2" width="12.85546875" style="1" customWidth="1"/>
    <col min="3" max="5" width="14.42578125" style="1" customWidth="1"/>
    <col min="6" max="6" width="9" customWidth="1"/>
    <col min="7" max="7" width="12.42578125" style="1" bestFit="1" customWidth="1"/>
    <col min="8" max="8" width="13.28515625" style="1" customWidth="1"/>
    <col min="9" max="9" width="9" customWidth="1"/>
    <col min="12" max="12" width="33.5703125" style="1" customWidth="1"/>
  </cols>
  <sheetData>
    <row r="1" spans="1:13" x14ac:dyDescent="0.25">
      <c r="A1" s="39" t="s">
        <v>55</v>
      </c>
      <c r="B1" s="37">
        <f>SUM(J6:J46)</f>
        <v>0</v>
      </c>
      <c r="C1" s="4"/>
      <c r="D1" s="4"/>
      <c r="E1" s="4"/>
      <c r="F1" s="5"/>
      <c r="G1" s="6"/>
      <c r="H1" s="6"/>
      <c r="I1" s="5"/>
      <c r="J1" s="5"/>
      <c r="K1" s="5"/>
      <c r="L1" s="6"/>
      <c r="M1" s="5"/>
    </row>
    <row r="2" spans="1:13" x14ac:dyDescent="0.25">
      <c r="A2" s="39" t="s">
        <v>56</v>
      </c>
      <c r="B2" s="37">
        <v>984</v>
      </c>
      <c r="C2" s="7"/>
      <c r="D2" s="7"/>
      <c r="E2" s="6"/>
      <c r="F2" s="5"/>
      <c r="G2" s="6"/>
      <c r="H2" s="6"/>
      <c r="I2" s="5"/>
      <c r="J2" s="5"/>
      <c r="K2" s="5"/>
      <c r="L2" s="6"/>
      <c r="M2" s="5"/>
    </row>
    <row r="3" spans="1:13" x14ac:dyDescent="0.25">
      <c r="A3" s="39" t="s">
        <v>57</v>
      </c>
      <c r="B3" s="38">
        <f>B1/B2</f>
        <v>0</v>
      </c>
      <c r="C3" s="7"/>
      <c r="D3" s="7"/>
      <c r="E3" s="6"/>
      <c r="F3" s="5"/>
      <c r="G3" s="6"/>
      <c r="H3" s="6"/>
      <c r="I3" s="5"/>
      <c r="J3" s="5"/>
      <c r="K3" s="5"/>
      <c r="L3" s="6"/>
      <c r="M3" s="5"/>
    </row>
    <row r="4" spans="1:13" x14ac:dyDescent="0.25">
      <c r="A4" s="1"/>
      <c r="B4" s="6"/>
      <c r="C4" s="6"/>
      <c r="D4" s="6"/>
      <c r="E4" s="6"/>
      <c r="F4" s="5"/>
      <c r="G4" s="6"/>
      <c r="H4" s="6"/>
      <c r="I4" s="5"/>
      <c r="J4" s="5"/>
      <c r="K4" s="5"/>
      <c r="L4" s="6"/>
      <c r="M4" s="5"/>
    </row>
    <row r="5" spans="1:13" ht="45" x14ac:dyDescent="0.25">
      <c r="A5" s="14" t="s">
        <v>0</v>
      </c>
      <c r="B5" s="8" t="s">
        <v>14</v>
      </c>
      <c r="C5" s="2" t="s">
        <v>1</v>
      </c>
      <c r="D5" s="2" t="s">
        <v>2</v>
      </c>
      <c r="E5" s="2" t="s">
        <v>3</v>
      </c>
      <c r="F5" s="2" t="s">
        <v>4</v>
      </c>
      <c r="G5" s="2" t="s">
        <v>5</v>
      </c>
      <c r="H5" s="2" t="s">
        <v>15</v>
      </c>
      <c r="I5" s="2" t="s">
        <v>6</v>
      </c>
      <c r="J5" s="2" t="s">
        <v>7</v>
      </c>
      <c r="K5" s="9"/>
      <c r="L5" s="33" t="s">
        <v>16</v>
      </c>
      <c r="M5" s="34" t="s">
        <v>8</v>
      </c>
    </row>
    <row r="6" spans="1:13" ht="21" customHeight="1" x14ac:dyDescent="0.25">
      <c r="A6" s="26" t="s">
        <v>18</v>
      </c>
      <c r="B6" s="40"/>
      <c r="C6" s="27">
        <v>246903</v>
      </c>
      <c r="D6" s="28">
        <v>0.3</v>
      </c>
      <c r="E6" s="29">
        <f t="shared" ref="E6:E46" si="0">SUM(C6*D6)</f>
        <v>74070.899999999994</v>
      </c>
      <c r="F6" s="30">
        <v>20000</v>
      </c>
      <c r="G6" s="31">
        <f>IF(SUM(ROUNDDOWN(E6/F6,0))=0, 1, SUM(ROUNDDOWN(E6/F6,0)))</f>
        <v>3</v>
      </c>
      <c r="H6" s="32">
        <f t="shared" ref="H6:H46" si="1">SUM(B6/G6)</f>
        <v>0</v>
      </c>
      <c r="I6" s="32">
        <f t="shared" ref="I6:I46" si="2">IF(H6&gt;100%,100%,H6)</f>
        <v>0</v>
      </c>
      <c r="J6" s="30">
        <f>VLOOKUP(I6,$L$6:$M$10,2)</f>
        <v>0</v>
      </c>
      <c r="K6" s="10"/>
      <c r="L6" s="35">
        <v>0</v>
      </c>
      <c r="M6" s="36">
        <v>0</v>
      </c>
    </row>
    <row r="7" spans="1:13" ht="12" customHeight="1" x14ac:dyDescent="0.25">
      <c r="A7" s="26" t="s">
        <v>10</v>
      </c>
      <c r="B7" s="40"/>
      <c r="C7" s="27">
        <v>142692</v>
      </c>
      <c r="D7" s="28">
        <v>0.3</v>
      </c>
      <c r="E7" s="29">
        <f t="shared" si="0"/>
        <v>42807.6</v>
      </c>
      <c r="F7" s="30">
        <v>3700</v>
      </c>
      <c r="G7" s="31">
        <f t="shared" ref="G7:G46" si="3">IF(SUM(ROUNDDOWN(E7/F7,0))=0, 1, SUM(ROUNDDOWN(E7/F7,0)))</f>
        <v>11</v>
      </c>
      <c r="H7" s="32">
        <f t="shared" si="1"/>
        <v>0</v>
      </c>
      <c r="I7" s="32">
        <f t="shared" si="2"/>
        <v>0</v>
      </c>
      <c r="J7" s="30">
        <f t="shared" ref="J7:J46" si="4">VLOOKUP(I7,$L$6:$M$10,2)</f>
        <v>0</v>
      </c>
      <c r="K7" s="10"/>
      <c r="L7" s="35">
        <v>0.01</v>
      </c>
      <c r="M7" s="36">
        <v>9</v>
      </c>
    </row>
    <row r="8" spans="1:13" x14ac:dyDescent="0.25">
      <c r="A8" s="26" t="s">
        <v>19</v>
      </c>
      <c r="B8" s="40"/>
      <c r="C8" s="27">
        <v>104211</v>
      </c>
      <c r="D8" s="28">
        <v>0.3</v>
      </c>
      <c r="E8" s="29">
        <f t="shared" si="0"/>
        <v>31263.3</v>
      </c>
      <c r="F8" s="30">
        <v>16667</v>
      </c>
      <c r="G8" s="31">
        <f t="shared" si="3"/>
        <v>1</v>
      </c>
      <c r="H8" s="32">
        <f t="shared" si="1"/>
        <v>0</v>
      </c>
      <c r="I8" s="32">
        <f t="shared" si="2"/>
        <v>0</v>
      </c>
      <c r="J8" s="30">
        <f t="shared" si="4"/>
        <v>0</v>
      </c>
      <c r="K8" s="10"/>
      <c r="L8" s="35">
        <v>0.251</v>
      </c>
      <c r="M8" s="36">
        <v>14</v>
      </c>
    </row>
    <row r="9" spans="1:13" x14ac:dyDescent="0.25">
      <c r="A9" s="26" t="s">
        <v>13</v>
      </c>
      <c r="B9" s="40"/>
      <c r="C9" s="27">
        <v>246903</v>
      </c>
      <c r="D9" s="28">
        <v>0.3</v>
      </c>
      <c r="E9" s="29">
        <f t="shared" si="0"/>
        <v>74070.899999999994</v>
      </c>
      <c r="F9" s="30">
        <v>10000</v>
      </c>
      <c r="G9" s="31">
        <f t="shared" si="3"/>
        <v>7</v>
      </c>
      <c r="H9" s="32">
        <f t="shared" si="1"/>
        <v>0</v>
      </c>
      <c r="I9" s="32">
        <f t="shared" si="2"/>
        <v>0</v>
      </c>
      <c r="J9" s="30">
        <f t="shared" si="4"/>
        <v>0</v>
      </c>
      <c r="K9" s="10"/>
      <c r="L9" s="35">
        <v>0.501</v>
      </c>
      <c r="M9" s="36">
        <v>19</v>
      </c>
    </row>
    <row r="10" spans="1:13" x14ac:dyDescent="0.25">
      <c r="A10" s="26" t="s">
        <v>20</v>
      </c>
      <c r="B10" s="40"/>
      <c r="C10" s="27">
        <v>246903</v>
      </c>
      <c r="D10" s="28">
        <v>0.3</v>
      </c>
      <c r="E10" s="29">
        <f t="shared" si="0"/>
        <v>74070.899999999994</v>
      </c>
      <c r="F10" s="30">
        <v>10000</v>
      </c>
      <c r="G10" s="31">
        <f t="shared" si="3"/>
        <v>7</v>
      </c>
      <c r="H10" s="32">
        <f t="shared" si="1"/>
        <v>0</v>
      </c>
      <c r="I10" s="32">
        <f t="shared" si="2"/>
        <v>0</v>
      </c>
      <c r="J10" s="30">
        <f t="shared" si="4"/>
        <v>0</v>
      </c>
      <c r="K10" s="10"/>
      <c r="L10" s="35">
        <v>0.751</v>
      </c>
      <c r="M10" s="36">
        <v>24</v>
      </c>
    </row>
    <row r="11" spans="1:13" x14ac:dyDescent="0.25">
      <c r="A11" s="26" t="s">
        <v>21</v>
      </c>
      <c r="B11" s="40"/>
      <c r="C11" s="27">
        <v>246903</v>
      </c>
      <c r="D11" s="28">
        <v>0.3</v>
      </c>
      <c r="E11" s="29">
        <f t="shared" si="0"/>
        <v>74070.899999999994</v>
      </c>
      <c r="F11" s="30">
        <v>7900</v>
      </c>
      <c r="G11" s="31">
        <f t="shared" si="3"/>
        <v>9</v>
      </c>
      <c r="H11" s="32">
        <f t="shared" si="1"/>
        <v>0</v>
      </c>
      <c r="I11" s="32">
        <f t="shared" si="2"/>
        <v>0</v>
      </c>
      <c r="J11" s="30">
        <f t="shared" si="4"/>
        <v>0</v>
      </c>
      <c r="K11" s="10"/>
      <c r="L11" s="11"/>
    </row>
    <row r="12" spans="1:13" x14ac:dyDescent="0.25">
      <c r="A12" s="26" t="s">
        <v>9</v>
      </c>
      <c r="B12" s="40"/>
      <c r="C12" s="27">
        <v>142692</v>
      </c>
      <c r="D12" s="28">
        <v>0.3</v>
      </c>
      <c r="E12" s="29">
        <f t="shared" si="0"/>
        <v>42807.6</v>
      </c>
      <c r="F12" s="30">
        <v>25000</v>
      </c>
      <c r="G12" s="31">
        <f t="shared" si="3"/>
        <v>1</v>
      </c>
      <c r="H12" s="32">
        <f t="shared" si="1"/>
        <v>0</v>
      </c>
      <c r="I12" s="32">
        <f t="shared" si="2"/>
        <v>0</v>
      </c>
      <c r="J12" s="30">
        <f t="shared" si="4"/>
        <v>0</v>
      </c>
      <c r="K12" s="10"/>
      <c r="L12" s="11"/>
    </row>
    <row r="13" spans="1:13" x14ac:dyDescent="0.25">
      <c r="A13" s="26" t="s">
        <v>22</v>
      </c>
      <c r="B13" s="40"/>
      <c r="C13" s="27">
        <v>104211</v>
      </c>
      <c r="D13" s="28">
        <v>0.3</v>
      </c>
      <c r="E13" s="29">
        <f t="shared" si="0"/>
        <v>31263.3</v>
      </c>
      <c r="F13" s="30">
        <v>20000</v>
      </c>
      <c r="G13" s="31">
        <f t="shared" si="3"/>
        <v>1</v>
      </c>
      <c r="H13" s="32">
        <f t="shared" si="1"/>
        <v>0</v>
      </c>
      <c r="I13" s="32">
        <f t="shared" si="2"/>
        <v>0</v>
      </c>
      <c r="J13" s="30">
        <f t="shared" si="4"/>
        <v>0</v>
      </c>
      <c r="K13" s="10"/>
      <c r="L13" s="11"/>
    </row>
    <row r="14" spans="1:13" x14ac:dyDescent="0.25">
      <c r="A14" s="26" t="s">
        <v>23</v>
      </c>
      <c r="B14" s="40"/>
      <c r="C14" s="27">
        <v>246903</v>
      </c>
      <c r="D14" s="28">
        <v>0.3</v>
      </c>
      <c r="E14" s="29">
        <f t="shared" si="0"/>
        <v>74070.899999999994</v>
      </c>
      <c r="F14" s="30">
        <v>8333</v>
      </c>
      <c r="G14" s="31">
        <f t="shared" si="3"/>
        <v>8</v>
      </c>
      <c r="H14" s="32">
        <f t="shared" si="1"/>
        <v>0</v>
      </c>
      <c r="I14" s="32">
        <f t="shared" si="2"/>
        <v>0</v>
      </c>
      <c r="J14" s="30">
        <f t="shared" si="4"/>
        <v>0</v>
      </c>
      <c r="K14" s="10"/>
      <c r="L14" s="11"/>
    </row>
    <row r="15" spans="1:13" x14ac:dyDescent="0.25">
      <c r="A15" s="26" t="s">
        <v>24</v>
      </c>
      <c r="B15" s="40"/>
      <c r="C15" s="27">
        <v>246903</v>
      </c>
      <c r="D15" s="28">
        <v>0.3</v>
      </c>
      <c r="E15" s="29">
        <f t="shared" si="0"/>
        <v>74070.899999999994</v>
      </c>
      <c r="F15" s="30">
        <v>3500</v>
      </c>
      <c r="G15" s="31">
        <f t="shared" si="3"/>
        <v>21</v>
      </c>
      <c r="H15" s="32">
        <f t="shared" si="1"/>
        <v>0</v>
      </c>
      <c r="I15" s="32">
        <f t="shared" si="2"/>
        <v>0</v>
      </c>
      <c r="J15" s="30">
        <f t="shared" si="4"/>
        <v>0</v>
      </c>
      <c r="K15" s="10"/>
      <c r="L15" s="11"/>
    </row>
    <row r="16" spans="1:13" x14ac:dyDescent="0.25">
      <c r="A16" s="26" t="s">
        <v>25</v>
      </c>
      <c r="B16" s="40"/>
      <c r="C16" s="27">
        <v>246903</v>
      </c>
      <c r="D16" s="28">
        <v>0.3</v>
      </c>
      <c r="E16" s="29">
        <f t="shared" si="0"/>
        <v>74070.899999999994</v>
      </c>
      <c r="F16" s="30">
        <v>6250</v>
      </c>
      <c r="G16" s="31">
        <f t="shared" si="3"/>
        <v>11</v>
      </c>
      <c r="H16" s="32">
        <f t="shared" si="1"/>
        <v>0</v>
      </c>
      <c r="I16" s="32">
        <f t="shared" si="2"/>
        <v>0</v>
      </c>
      <c r="J16" s="30">
        <f t="shared" si="4"/>
        <v>0</v>
      </c>
    </row>
    <row r="17" spans="1:11" x14ac:dyDescent="0.25">
      <c r="A17" s="26" t="s">
        <v>26</v>
      </c>
      <c r="B17" s="40"/>
      <c r="C17" s="27">
        <v>246903</v>
      </c>
      <c r="D17" s="28">
        <v>0.3</v>
      </c>
      <c r="E17" s="29">
        <f t="shared" si="0"/>
        <v>74070.899999999994</v>
      </c>
      <c r="F17" s="30">
        <v>3000</v>
      </c>
      <c r="G17" s="31">
        <f t="shared" si="3"/>
        <v>24</v>
      </c>
      <c r="H17" s="32">
        <f t="shared" si="1"/>
        <v>0</v>
      </c>
      <c r="I17" s="32">
        <f t="shared" si="2"/>
        <v>0</v>
      </c>
      <c r="J17" s="30">
        <f t="shared" si="4"/>
        <v>0</v>
      </c>
      <c r="K17" s="3"/>
    </row>
    <row r="18" spans="1:11" x14ac:dyDescent="0.25">
      <c r="A18" s="26" t="s">
        <v>27</v>
      </c>
      <c r="B18" s="40"/>
      <c r="C18" s="27">
        <v>246903</v>
      </c>
      <c r="D18" s="28">
        <v>0.3</v>
      </c>
      <c r="E18" s="29">
        <f t="shared" si="0"/>
        <v>74070.899999999994</v>
      </c>
      <c r="F18" s="30">
        <v>33400</v>
      </c>
      <c r="G18" s="31">
        <f t="shared" si="3"/>
        <v>2</v>
      </c>
      <c r="H18" s="32">
        <f t="shared" si="1"/>
        <v>0</v>
      </c>
      <c r="I18" s="32">
        <f t="shared" si="2"/>
        <v>0</v>
      </c>
      <c r="J18" s="30">
        <f t="shared" si="4"/>
        <v>0</v>
      </c>
    </row>
    <row r="19" spans="1:11" x14ac:dyDescent="0.25">
      <c r="A19" s="26" t="s">
        <v>28</v>
      </c>
      <c r="B19" s="40"/>
      <c r="C19" s="27">
        <v>142692</v>
      </c>
      <c r="D19" s="28">
        <v>0.3</v>
      </c>
      <c r="E19" s="29">
        <f t="shared" si="0"/>
        <v>42807.6</v>
      </c>
      <c r="F19" s="30">
        <v>11100</v>
      </c>
      <c r="G19" s="31">
        <f t="shared" si="3"/>
        <v>3</v>
      </c>
      <c r="H19" s="32">
        <f t="shared" si="1"/>
        <v>0</v>
      </c>
      <c r="I19" s="32">
        <f t="shared" si="2"/>
        <v>0</v>
      </c>
      <c r="J19" s="30">
        <f t="shared" si="4"/>
        <v>0</v>
      </c>
    </row>
    <row r="20" spans="1:11" x14ac:dyDescent="0.25">
      <c r="A20" s="26" t="s">
        <v>29</v>
      </c>
      <c r="B20" s="40"/>
      <c r="C20" s="27">
        <v>104211</v>
      </c>
      <c r="D20" s="28">
        <v>0.3</v>
      </c>
      <c r="E20" s="29">
        <f t="shared" si="0"/>
        <v>31263.3</v>
      </c>
      <c r="F20" s="30">
        <v>39600</v>
      </c>
      <c r="G20" s="31">
        <f t="shared" si="3"/>
        <v>1</v>
      </c>
      <c r="H20" s="32">
        <f t="shared" si="1"/>
        <v>0</v>
      </c>
      <c r="I20" s="32">
        <f t="shared" si="2"/>
        <v>0</v>
      </c>
      <c r="J20" s="30">
        <f t="shared" si="4"/>
        <v>0</v>
      </c>
    </row>
    <row r="21" spans="1:11" x14ac:dyDescent="0.25">
      <c r="A21" s="26" t="s">
        <v>30</v>
      </c>
      <c r="B21" s="40"/>
      <c r="C21" s="27">
        <v>142692</v>
      </c>
      <c r="D21" s="28">
        <v>0.3</v>
      </c>
      <c r="E21" s="29">
        <f t="shared" si="0"/>
        <v>42807.6</v>
      </c>
      <c r="F21" s="30">
        <v>8300</v>
      </c>
      <c r="G21" s="31">
        <f t="shared" si="3"/>
        <v>5</v>
      </c>
      <c r="H21" s="32">
        <f t="shared" si="1"/>
        <v>0</v>
      </c>
      <c r="I21" s="32">
        <f t="shared" si="2"/>
        <v>0</v>
      </c>
      <c r="J21" s="30">
        <f t="shared" si="4"/>
        <v>0</v>
      </c>
    </row>
    <row r="22" spans="1:11" x14ac:dyDescent="0.25">
      <c r="A22" s="26" t="s">
        <v>31</v>
      </c>
      <c r="B22" s="40"/>
      <c r="C22" s="27">
        <v>104211</v>
      </c>
      <c r="D22" s="28">
        <v>0.3</v>
      </c>
      <c r="E22" s="29">
        <f t="shared" si="0"/>
        <v>31263.3</v>
      </c>
      <c r="F22" s="30">
        <v>22800</v>
      </c>
      <c r="G22" s="31">
        <f t="shared" si="3"/>
        <v>1</v>
      </c>
      <c r="H22" s="32">
        <f t="shared" si="1"/>
        <v>0</v>
      </c>
      <c r="I22" s="32">
        <f t="shared" si="2"/>
        <v>0</v>
      </c>
      <c r="J22" s="30">
        <f t="shared" si="4"/>
        <v>0</v>
      </c>
    </row>
    <row r="23" spans="1:11" x14ac:dyDescent="0.25">
      <c r="A23" s="26" t="s">
        <v>32</v>
      </c>
      <c r="B23" s="40"/>
      <c r="C23" s="27">
        <v>246903</v>
      </c>
      <c r="D23" s="28">
        <v>0.3</v>
      </c>
      <c r="E23" s="29">
        <f t="shared" si="0"/>
        <v>74070.899999999994</v>
      </c>
      <c r="F23" s="30">
        <v>10000</v>
      </c>
      <c r="G23" s="31">
        <f t="shared" si="3"/>
        <v>7</v>
      </c>
      <c r="H23" s="32">
        <f t="shared" si="1"/>
        <v>0</v>
      </c>
      <c r="I23" s="32">
        <f t="shared" si="2"/>
        <v>0</v>
      </c>
      <c r="J23" s="30">
        <f t="shared" si="4"/>
        <v>0</v>
      </c>
    </row>
    <row r="24" spans="1:11" x14ac:dyDescent="0.25">
      <c r="A24" s="26" t="s">
        <v>11</v>
      </c>
      <c r="B24" s="40"/>
      <c r="C24" s="27">
        <v>246903</v>
      </c>
      <c r="D24" s="28">
        <v>0.3</v>
      </c>
      <c r="E24" s="29">
        <f t="shared" si="0"/>
        <v>74070.899999999994</v>
      </c>
      <c r="F24" s="30">
        <v>1500</v>
      </c>
      <c r="G24" s="31">
        <f t="shared" si="3"/>
        <v>49</v>
      </c>
      <c r="H24" s="32">
        <f t="shared" si="1"/>
        <v>0</v>
      </c>
      <c r="I24" s="32">
        <f t="shared" si="2"/>
        <v>0</v>
      </c>
      <c r="J24" s="30">
        <f t="shared" si="4"/>
        <v>0</v>
      </c>
    </row>
    <row r="25" spans="1:11" x14ac:dyDescent="0.25">
      <c r="A25" s="26" t="s">
        <v>33</v>
      </c>
      <c r="B25" s="40"/>
      <c r="C25" s="27">
        <v>246903</v>
      </c>
      <c r="D25" s="28">
        <v>0.3</v>
      </c>
      <c r="E25" s="29">
        <f t="shared" si="0"/>
        <v>74070.899999999994</v>
      </c>
      <c r="F25" s="30">
        <v>5200</v>
      </c>
      <c r="G25" s="31">
        <f t="shared" si="3"/>
        <v>14</v>
      </c>
      <c r="H25" s="32">
        <f t="shared" si="1"/>
        <v>0</v>
      </c>
      <c r="I25" s="32">
        <f t="shared" si="2"/>
        <v>0</v>
      </c>
      <c r="J25" s="30">
        <f t="shared" si="4"/>
        <v>0</v>
      </c>
    </row>
    <row r="26" spans="1:11" x14ac:dyDescent="0.25">
      <c r="A26" s="26" t="s">
        <v>34</v>
      </c>
      <c r="B26" s="40"/>
      <c r="C26" s="27">
        <v>246903</v>
      </c>
      <c r="D26" s="28">
        <v>0.3</v>
      </c>
      <c r="E26" s="29">
        <f t="shared" si="0"/>
        <v>74070.899999999994</v>
      </c>
      <c r="F26" s="30">
        <v>4100</v>
      </c>
      <c r="G26" s="31">
        <f t="shared" si="3"/>
        <v>18</v>
      </c>
      <c r="H26" s="32">
        <f t="shared" si="1"/>
        <v>0</v>
      </c>
      <c r="I26" s="32">
        <f t="shared" si="2"/>
        <v>0</v>
      </c>
      <c r="J26" s="30">
        <f t="shared" si="4"/>
        <v>0</v>
      </c>
    </row>
    <row r="27" spans="1:11" x14ac:dyDescent="0.25">
      <c r="A27" s="26" t="s">
        <v>53</v>
      </c>
      <c r="B27" s="40"/>
      <c r="C27" s="27">
        <v>246903</v>
      </c>
      <c r="D27" s="28">
        <v>0.3</v>
      </c>
      <c r="E27" s="29">
        <f t="shared" ref="E27" si="5">SUM(C27*D27)</f>
        <v>74070.899999999994</v>
      </c>
      <c r="F27" s="30">
        <v>1700</v>
      </c>
      <c r="G27" s="31">
        <f t="shared" si="3"/>
        <v>43</v>
      </c>
      <c r="H27" s="32">
        <f t="shared" ref="H27" si="6">SUM(B27/G27)</f>
        <v>0</v>
      </c>
      <c r="I27" s="32">
        <f t="shared" ref="I27" si="7">IF(H27&gt;100%,100%,H27)</f>
        <v>0</v>
      </c>
      <c r="J27" s="30">
        <f t="shared" si="4"/>
        <v>0</v>
      </c>
    </row>
    <row r="28" spans="1:11" x14ac:dyDescent="0.25">
      <c r="A28" s="26" t="s">
        <v>35</v>
      </c>
      <c r="B28" s="40"/>
      <c r="C28" s="27">
        <v>246903</v>
      </c>
      <c r="D28" s="28">
        <v>0.3</v>
      </c>
      <c r="E28" s="29">
        <f t="shared" si="0"/>
        <v>74070.899999999994</v>
      </c>
      <c r="F28" s="30">
        <v>5000</v>
      </c>
      <c r="G28" s="31">
        <f t="shared" si="3"/>
        <v>14</v>
      </c>
      <c r="H28" s="32">
        <f t="shared" si="1"/>
        <v>0</v>
      </c>
      <c r="I28" s="32">
        <f t="shared" si="2"/>
        <v>0</v>
      </c>
      <c r="J28" s="30">
        <f t="shared" si="4"/>
        <v>0</v>
      </c>
    </row>
    <row r="29" spans="1:11" x14ac:dyDescent="0.25">
      <c r="A29" s="26" t="s">
        <v>36</v>
      </c>
      <c r="B29" s="40"/>
      <c r="C29" s="27">
        <v>246903</v>
      </c>
      <c r="D29" s="28">
        <v>0.3</v>
      </c>
      <c r="E29" s="29">
        <f t="shared" si="0"/>
        <v>74070.899999999994</v>
      </c>
      <c r="F29" s="30">
        <v>3500</v>
      </c>
      <c r="G29" s="31">
        <f t="shared" si="3"/>
        <v>21</v>
      </c>
      <c r="H29" s="32">
        <f t="shared" si="1"/>
        <v>0</v>
      </c>
      <c r="I29" s="32">
        <f t="shared" si="2"/>
        <v>0</v>
      </c>
      <c r="J29" s="30">
        <f t="shared" si="4"/>
        <v>0</v>
      </c>
    </row>
    <row r="30" spans="1:11" ht="30" x14ac:dyDescent="0.25">
      <c r="A30" s="26" t="s">
        <v>37</v>
      </c>
      <c r="B30" s="40"/>
      <c r="C30" s="27">
        <v>104211</v>
      </c>
      <c r="D30" s="28">
        <v>0.3</v>
      </c>
      <c r="E30" s="29">
        <f t="shared" si="0"/>
        <v>31263.3</v>
      </c>
      <c r="F30" s="30">
        <v>1500</v>
      </c>
      <c r="G30" s="31">
        <f t="shared" si="3"/>
        <v>20</v>
      </c>
      <c r="H30" s="32">
        <f t="shared" si="1"/>
        <v>0</v>
      </c>
      <c r="I30" s="32">
        <f t="shared" si="2"/>
        <v>0</v>
      </c>
      <c r="J30" s="30">
        <f t="shared" si="4"/>
        <v>0</v>
      </c>
    </row>
    <row r="31" spans="1:11" x14ac:dyDescent="0.25">
      <c r="A31" s="26" t="s">
        <v>38</v>
      </c>
      <c r="B31" s="40"/>
      <c r="C31" s="27">
        <v>246903</v>
      </c>
      <c r="D31" s="28">
        <v>0.3</v>
      </c>
      <c r="E31" s="29">
        <f t="shared" si="0"/>
        <v>74070.899999999994</v>
      </c>
      <c r="F31" s="30">
        <v>2500</v>
      </c>
      <c r="G31" s="31">
        <f t="shared" si="3"/>
        <v>29</v>
      </c>
      <c r="H31" s="32">
        <f t="shared" si="1"/>
        <v>0</v>
      </c>
      <c r="I31" s="32">
        <f t="shared" si="2"/>
        <v>0</v>
      </c>
      <c r="J31" s="30">
        <f t="shared" si="4"/>
        <v>0</v>
      </c>
    </row>
    <row r="32" spans="1:11" x14ac:dyDescent="0.25">
      <c r="A32" s="26" t="s">
        <v>39</v>
      </c>
      <c r="B32" s="40"/>
      <c r="C32" s="27">
        <v>246903</v>
      </c>
      <c r="D32" s="28">
        <v>0.3</v>
      </c>
      <c r="E32" s="29">
        <f t="shared" si="0"/>
        <v>74070.899999999994</v>
      </c>
      <c r="F32" s="30">
        <v>5200</v>
      </c>
      <c r="G32" s="31">
        <f t="shared" si="3"/>
        <v>14</v>
      </c>
      <c r="H32" s="32">
        <f t="shared" si="1"/>
        <v>0</v>
      </c>
      <c r="I32" s="32">
        <f t="shared" si="2"/>
        <v>0</v>
      </c>
      <c r="J32" s="30">
        <f t="shared" si="4"/>
        <v>0</v>
      </c>
    </row>
    <row r="33" spans="1:10" x14ac:dyDescent="0.25">
      <c r="A33" s="26" t="s">
        <v>12</v>
      </c>
      <c r="B33" s="40"/>
      <c r="C33" s="27">
        <v>246903</v>
      </c>
      <c r="D33" s="28">
        <v>0.3</v>
      </c>
      <c r="E33" s="29">
        <f t="shared" si="0"/>
        <v>74070.899999999994</v>
      </c>
      <c r="F33" s="30">
        <v>7600</v>
      </c>
      <c r="G33" s="31">
        <f t="shared" si="3"/>
        <v>9</v>
      </c>
      <c r="H33" s="32">
        <f t="shared" si="1"/>
        <v>0</v>
      </c>
      <c r="I33" s="32">
        <f t="shared" si="2"/>
        <v>0</v>
      </c>
      <c r="J33" s="30">
        <f t="shared" si="4"/>
        <v>0</v>
      </c>
    </row>
    <row r="34" spans="1:10" x14ac:dyDescent="0.25">
      <c r="A34" s="26" t="s">
        <v>40</v>
      </c>
      <c r="B34" s="40"/>
      <c r="C34" s="27">
        <v>246903</v>
      </c>
      <c r="D34" s="28">
        <v>0.3</v>
      </c>
      <c r="E34" s="29">
        <f t="shared" si="0"/>
        <v>74070.899999999994</v>
      </c>
      <c r="F34" s="30">
        <v>14400</v>
      </c>
      <c r="G34" s="31">
        <f t="shared" si="3"/>
        <v>5</v>
      </c>
      <c r="H34" s="32">
        <f t="shared" si="1"/>
        <v>0</v>
      </c>
      <c r="I34" s="32">
        <f t="shared" si="2"/>
        <v>0</v>
      </c>
      <c r="J34" s="30">
        <f t="shared" si="4"/>
        <v>0</v>
      </c>
    </row>
    <row r="35" spans="1:10" x14ac:dyDescent="0.25">
      <c r="A35" s="26" t="s">
        <v>41</v>
      </c>
      <c r="B35" s="40"/>
      <c r="C35" s="27">
        <v>142692</v>
      </c>
      <c r="D35" s="28">
        <v>0.3</v>
      </c>
      <c r="E35" s="29">
        <f t="shared" si="0"/>
        <v>42807.6</v>
      </c>
      <c r="F35" s="30">
        <v>1500</v>
      </c>
      <c r="G35" s="31">
        <f t="shared" si="3"/>
        <v>28</v>
      </c>
      <c r="H35" s="32">
        <f t="shared" si="1"/>
        <v>0</v>
      </c>
      <c r="I35" s="32">
        <f t="shared" si="2"/>
        <v>0</v>
      </c>
      <c r="J35" s="30">
        <f t="shared" si="4"/>
        <v>0</v>
      </c>
    </row>
    <row r="36" spans="1:10" x14ac:dyDescent="0.25">
      <c r="A36" s="26" t="s">
        <v>42</v>
      </c>
      <c r="B36" s="40"/>
      <c r="C36" s="27">
        <v>104211</v>
      </c>
      <c r="D36" s="28">
        <v>0.3</v>
      </c>
      <c r="E36" s="29">
        <f t="shared" si="0"/>
        <v>31263.3</v>
      </c>
      <c r="F36" s="30">
        <v>1500</v>
      </c>
      <c r="G36" s="31">
        <f t="shared" si="3"/>
        <v>20</v>
      </c>
      <c r="H36" s="32">
        <f t="shared" si="1"/>
        <v>0</v>
      </c>
      <c r="I36" s="32">
        <f t="shared" si="2"/>
        <v>0</v>
      </c>
      <c r="J36" s="30">
        <f t="shared" si="4"/>
        <v>0</v>
      </c>
    </row>
    <row r="37" spans="1:10" x14ac:dyDescent="0.25">
      <c r="A37" s="26" t="s">
        <v>43</v>
      </c>
      <c r="B37" s="40"/>
      <c r="C37" s="27">
        <v>142692</v>
      </c>
      <c r="D37" s="28">
        <v>0.3</v>
      </c>
      <c r="E37" s="29">
        <f t="shared" si="0"/>
        <v>42807.6</v>
      </c>
      <c r="F37" s="30">
        <v>1500</v>
      </c>
      <c r="G37" s="31">
        <f t="shared" si="3"/>
        <v>28</v>
      </c>
      <c r="H37" s="32">
        <f t="shared" si="1"/>
        <v>0</v>
      </c>
      <c r="I37" s="32">
        <f t="shared" si="2"/>
        <v>0</v>
      </c>
      <c r="J37" s="30">
        <f t="shared" si="4"/>
        <v>0</v>
      </c>
    </row>
    <row r="38" spans="1:10" x14ac:dyDescent="0.25">
      <c r="A38" s="26" t="s">
        <v>44</v>
      </c>
      <c r="B38" s="40"/>
      <c r="C38" s="27">
        <v>104211</v>
      </c>
      <c r="D38" s="28">
        <v>0.3</v>
      </c>
      <c r="E38" s="29">
        <f t="shared" si="0"/>
        <v>31263.3</v>
      </c>
      <c r="F38" s="30">
        <v>1500</v>
      </c>
      <c r="G38" s="31">
        <f t="shared" si="3"/>
        <v>20</v>
      </c>
      <c r="H38" s="32">
        <f t="shared" si="1"/>
        <v>0</v>
      </c>
      <c r="I38" s="32">
        <f t="shared" si="2"/>
        <v>0</v>
      </c>
      <c r="J38" s="30">
        <f t="shared" si="4"/>
        <v>0</v>
      </c>
    </row>
    <row r="39" spans="1:10" x14ac:dyDescent="0.25">
      <c r="A39" s="26" t="s">
        <v>45</v>
      </c>
      <c r="B39" s="40"/>
      <c r="C39" s="27">
        <v>142692</v>
      </c>
      <c r="D39" s="28">
        <v>0.3</v>
      </c>
      <c r="E39" s="29">
        <f t="shared" si="0"/>
        <v>42807.6</v>
      </c>
      <c r="F39" s="30">
        <v>1500</v>
      </c>
      <c r="G39" s="31">
        <f t="shared" si="3"/>
        <v>28</v>
      </c>
      <c r="H39" s="32">
        <f t="shared" si="1"/>
        <v>0</v>
      </c>
      <c r="I39" s="32">
        <f t="shared" si="2"/>
        <v>0</v>
      </c>
      <c r="J39" s="30">
        <f t="shared" si="4"/>
        <v>0</v>
      </c>
    </row>
    <row r="40" spans="1:10" x14ac:dyDescent="0.25">
      <c r="A40" s="26" t="s">
        <v>46</v>
      </c>
      <c r="B40" s="40"/>
      <c r="C40" s="27">
        <v>104211</v>
      </c>
      <c r="D40" s="28">
        <v>0.3</v>
      </c>
      <c r="E40" s="29">
        <f t="shared" si="0"/>
        <v>31263.3</v>
      </c>
      <c r="F40" s="30">
        <v>1500</v>
      </c>
      <c r="G40" s="31">
        <f t="shared" si="3"/>
        <v>20</v>
      </c>
      <c r="H40" s="32">
        <f t="shared" si="1"/>
        <v>0</v>
      </c>
      <c r="I40" s="32">
        <f t="shared" si="2"/>
        <v>0</v>
      </c>
      <c r="J40" s="30">
        <f t="shared" si="4"/>
        <v>0</v>
      </c>
    </row>
    <row r="41" spans="1:10" x14ac:dyDescent="0.25">
      <c r="A41" s="26" t="s">
        <v>47</v>
      </c>
      <c r="B41" s="40"/>
      <c r="C41" s="27">
        <v>142692</v>
      </c>
      <c r="D41" s="28">
        <v>0.3</v>
      </c>
      <c r="E41" s="29">
        <f t="shared" si="0"/>
        <v>42807.6</v>
      </c>
      <c r="F41" s="30">
        <v>8600</v>
      </c>
      <c r="G41" s="31">
        <f t="shared" si="3"/>
        <v>4</v>
      </c>
      <c r="H41" s="32">
        <f t="shared" si="1"/>
        <v>0</v>
      </c>
      <c r="I41" s="32">
        <f t="shared" si="2"/>
        <v>0</v>
      </c>
      <c r="J41" s="30">
        <f t="shared" si="4"/>
        <v>0</v>
      </c>
    </row>
    <row r="42" spans="1:10" x14ac:dyDescent="0.25">
      <c r="A42" s="26" t="s">
        <v>48</v>
      </c>
      <c r="B42" s="40"/>
      <c r="C42" s="27">
        <v>104211</v>
      </c>
      <c r="D42" s="28">
        <v>0.3</v>
      </c>
      <c r="E42" s="29">
        <f t="shared" si="0"/>
        <v>31263.3</v>
      </c>
      <c r="F42" s="30">
        <v>1500</v>
      </c>
      <c r="G42" s="31">
        <f t="shared" si="3"/>
        <v>20</v>
      </c>
      <c r="H42" s="32">
        <f t="shared" si="1"/>
        <v>0</v>
      </c>
      <c r="I42" s="32">
        <f t="shared" si="2"/>
        <v>0</v>
      </c>
      <c r="J42" s="30">
        <f t="shared" si="4"/>
        <v>0</v>
      </c>
    </row>
    <row r="43" spans="1:10" x14ac:dyDescent="0.25">
      <c r="A43" s="26" t="s">
        <v>49</v>
      </c>
      <c r="B43" s="40"/>
      <c r="C43" s="27">
        <v>246903</v>
      </c>
      <c r="D43" s="28">
        <v>0.3</v>
      </c>
      <c r="E43" s="29">
        <f t="shared" si="0"/>
        <v>74070.899999999994</v>
      </c>
      <c r="F43" s="30">
        <v>10000</v>
      </c>
      <c r="G43" s="31">
        <f t="shared" si="3"/>
        <v>7</v>
      </c>
      <c r="H43" s="32">
        <f t="shared" si="1"/>
        <v>0</v>
      </c>
      <c r="I43" s="32">
        <f t="shared" si="2"/>
        <v>0</v>
      </c>
      <c r="J43" s="30">
        <f t="shared" si="4"/>
        <v>0</v>
      </c>
    </row>
    <row r="44" spans="1:10" ht="30" x14ac:dyDescent="0.25">
      <c r="A44" s="26" t="s">
        <v>50</v>
      </c>
      <c r="B44" s="40"/>
      <c r="C44" s="27">
        <v>142692</v>
      </c>
      <c r="D44" s="28">
        <v>0.3</v>
      </c>
      <c r="E44" s="29">
        <f t="shared" si="0"/>
        <v>42807.6</v>
      </c>
      <c r="F44" s="30">
        <v>1500</v>
      </c>
      <c r="G44" s="31">
        <f t="shared" si="3"/>
        <v>28</v>
      </c>
      <c r="H44" s="32">
        <f t="shared" si="1"/>
        <v>0</v>
      </c>
      <c r="I44" s="32">
        <f t="shared" si="2"/>
        <v>0</v>
      </c>
      <c r="J44" s="30">
        <f t="shared" si="4"/>
        <v>0</v>
      </c>
    </row>
    <row r="45" spans="1:10" ht="30" x14ac:dyDescent="0.25">
      <c r="A45" s="26" t="s">
        <v>51</v>
      </c>
      <c r="B45" s="40"/>
      <c r="C45" s="27">
        <v>104211</v>
      </c>
      <c r="D45" s="28">
        <v>0.3</v>
      </c>
      <c r="E45" s="29">
        <f t="shared" si="0"/>
        <v>31263.3</v>
      </c>
      <c r="F45" s="30">
        <v>7100</v>
      </c>
      <c r="G45" s="31">
        <f t="shared" si="3"/>
        <v>4</v>
      </c>
      <c r="H45" s="32">
        <f t="shared" si="1"/>
        <v>0</v>
      </c>
      <c r="I45" s="32">
        <f t="shared" si="2"/>
        <v>0</v>
      </c>
      <c r="J45" s="30">
        <f t="shared" si="4"/>
        <v>0</v>
      </c>
    </row>
    <row r="46" spans="1:10" ht="30" x14ac:dyDescent="0.25">
      <c r="A46" s="26" t="s">
        <v>52</v>
      </c>
      <c r="B46" s="40"/>
      <c r="C46" s="27">
        <v>246903</v>
      </c>
      <c r="D46" s="28">
        <v>0.3</v>
      </c>
      <c r="E46" s="29">
        <f t="shared" si="0"/>
        <v>74070.899999999994</v>
      </c>
      <c r="F46" s="30">
        <v>1500</v>
      </c>
      <c r="G46" s="31">
        <f t="shared" si="3"/>
        <v>49</v>
      </c>
      <c r="H46" s="32">
        <f t="shared" si="1"/>
        <v>0</v>
      </c>
      <c r="I46" s="32">
        <f t="shared" si="2"/>
        <v>0</v>
      </c>
      <c r="J46" s="30">
        <f t="shared" si="4"/>
        <v>0</v>
      </c>
    </row>
    <row r="48" spans="1:10" x14ac:dyDescent="0.25">
      <c r="J48" s="15"/>
    </row>
  </sheetData>
  <sheetProtection algorithmName="SHA-512" hashValue="LNM4axEJphc3Qo3DO8nEP1HwvAxRgVIUmP7xWHvFJ9iO+aV6aWrcNJ7izU+FNp7B/pp3Fblt/1ICqX6idZ4y3Q==" saltValue="znCxFUS1i//RlRaoopk+Qw==" spinCount="100000" sheet="1" objects="1" scenarios="1"/>
  <protectedRanges>
    <protectedRange algorithmName="SHA-512" hashValue="mWtpOgsJsY6RjuxQ90GYzIPgIGXsRWObAPETRAblAlQlP5ulrUAt81ys5ug/LlPX5e9tN84mCmesnazoa0kQag==" saltValue="2X/APF9wZrXImD69puHZ+Q==" spinCount="100000" sqref="B6:B46" name="Range1"/>
  </protectedRanges>
  <sortState xmlns:xlrd2="http://schemas.microsoft.com/office/spreadsheetml/2017/richdata2" ref="A6:J15">
    <sortCondition ref="A6:A15"/>
  </sortState>
  <dataValidations count="1">
    <dataValidation type="whole" allowBlank="1" showInputMessage="1" showErrorMessage="1" sqref="B6:B46" xr:uid="{8303B9FC-5DEF-4287-917E-AF5C911E2EFE}">
      <formula1>0</formula1>
      <formula2>1000000000</formula2>
    </dataValidation>
  </dataValidations>
  <pageMargins left="0.25" right="0.25" top="0.75" bottom="0.75" header="0.3" footer="0.3"/>
  <pageSetup scale="66" orientation="landscape" r:id="rId1"/>
  <headerFooter>
    <oddHeader>&amp;C&amp;"Arial,Bold"&amp;14EXHIBIT A-5-b
SRC# 22 - MMA PROVIDER NETWORK AGREEMENTS/CONTRACTS
REGION A</oddHeader>
    <oddFooter>&amp;C&amp;"Arial,Bold"AHCA ITN 010-22/23, Attachment A, Exhibit A-5-b,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5C803-0959-4674-8AAB-DEC7E9FA12E0}">
  <sheetPr>
    <pageSetUpPr fitToPage="1"/>
  </sheetPr>
  <dimension ref="A1:M46"/>
  <sheetViews>
    <sheetView zoomScaleNormal="100" workbookViewId="0">
      <selection activeCell="B8" sqref="B8"/>
    </sheetView>
  </sheetViews>
  <sheetFormatPr defaultRowHeight="15" x14ac:dyDescent="0.25"/>
  <cols>
    <col min="1" max="1" width="35.140625" customWidth="1"/>
    <col min="2" max="2" width="12.85546875" style="1" customWidth="1"/>
    <col min="3" max="5" width="14.42578125" style="1" customWidth="1"/>
    <col min="6" max="6" width="9" customWidth="1"/>
    <col min="7" max="7" width="12.42578125" style="1" bestFit="1" customWidth="1"/>
    <col min="8" max="8" width="11.5703125" style="1" customWidth="1"/>
    <col min="9" max="9" width="9" customWidth="1"/>
    <col min="12" max="12" width="33.5703125" style="1" customWidth="1"/>
  </cols>
  <sheetData>
    <row r="1" spans="1:13" x14ac:dyDescent="0.25">
      <c r="A1" s="39" t="s">
        <v>80</v>
      </c>
      <c r="B1" s="37">
        <f>SUM(J6:J46)</f>
        <v>0</v>
      </c>
      <c r="C1" s="4"/>
      <c r="D1" s="4"/>
      <c r="E1" s="4"/>
      <c r="F1" s="5"/>
      <c r="G1" s="6"/>
      <c r="H1" s="6"/>
      <c r="I1" s="5"/>
      <c r="J1" s="5"/>
      <c r="K1" s="5"/>
      <c r="L1" s="6"/>
      <c r="M1" s="5"/>
    </row>
    <row r="2" spans="1:13" x14ac:dyDescent="0.25">
      <c r="A2" s="39" t="s">
        <v>81</v>
      </c>
      <c r="B2" s="37">
        <v>984</v>
      </c>
      <c r="C2" s="7"/>
      <c r="D2" s="7"/>
      <c r="E2" s="6"/>
      <c r="F2" s="5"/>
      <c r="G2" s="6"/>
      <c r="H2" s="6"/>
      <c r="I2" s="5"/>
      <c r="J2" s="5"/>
      <c r="K2" s="5"/>
      <c r="L2" s="6"/>
      <c r="M2" s="5"/>
    </row>
    <row r="3" spans="1:13" x14ac:dyDescent="0.25">
      <c r="A3" s="39" t="s">
        <v>82</v>
      </c>
      <c r="B3" s="38">
        <f>B1/B2</f>
        <v>0</v>
      </c>
      <c r="C3" s="7"/>
      <c r="D3" s="7"/>
      <c r="E3" s="6"/>
      <c r="F3" s="5"/>
      <c r="G3" s="6"/>
      <c r="H3" s="6"/>
      <c r="I3" s="5"/>
      <c r="J3" s="5"/>
      <c r="K3" s="5"/>
      <c r="L3" s="6"/>
      <c r="M3" s="5"/>
    </row>
    <row r="4" spans="1:13" x14ac:dyDescent="0.25">
      <c r="A4" s="1"/>
      <c r="B4" s="6"/>
      <c r="C4" s="6"/>
      <c r="D4" s="6"/>
      <c r="E4" s="6"/>
      <c r="F4" s="5"/>
      <c r="G4" s="6"/>
      <c r="H4" s="6"/>
      <c r="I4" s="5"/>
      <c r="J4" s="5"/>
      <c r="K4" s="5"/>
      <c r="L4" s="6"/>
      <c r="M4" s="5"/>
    </row>
    <row r="5" spans="1:13" ht="45" x14ac:dyDescent="0.25">
      <c r="A5" s="2" t="s">
        <v>0</v>
      </c>
      <c r="B5" s="8" t="s">
        <v>14</v>
      </c>
      <c r="C5" s="2" t="s">
        <v>1</v>
      </c>
      <c r="D5" s="2" t="s">
        <v>2</v>
      </c>
      <c r="E5" s="8" t="s">
        <v>3</v>
      </c>
      <c r="F5" s="8" t="s">
        <v>4</v>
      </c>
      <c r="G5" s="8" t="s">
        <v>5</v>
      </c>
      <c r="H5" s="8" t="s">
        <v>15</v>
      </c>
      <c r="I5" s="8" t="s">
        <v>6</v>
      </c>
      <c r="J5" s="8" t="s">
        <v>7</v>
      </c>
      <c r="K5" s="9"/>
      <c r="L5" s="33" t="s">
        <v>16</v>
      </c>
      <c r="M5" s="34" t="s">
        <v>8</v>
      </c>
    </row>
    <row r="6" spans="1:13" ht="21" customHeight="1" x14ac:dyDescent="0.25">
      <c r="A6" s="26" t="s">
        <v>18</v>
      </c>
      <c r="B6" s="40"/>
      <c r="C6" s="27">
        <v>677095</v>
      </c>
      <c r="D6" s="28">
        <v>0.3</v>
      </c>
      <c r="E6" s="29">
        <f t="shared" ref="E6:E46" si="0">SUM(C6*D6)</f>
        <v>203128.5</v>
      </c>
      <c r="F6" s="30">
        <v>20000</v>
      </c>
      <c r="G6" s="31">
        <f>IF(SUM(ROUNDDOWN(E6/F6,0))=0, 1, SUM(ROUNDDOWN(E6/F6,0)))</f>
        <v>10</v>
      </c>
      <c r="H6" s="32">
        <f t="shared" ref="H6:H46" si="1">SUM(B6/G6)</f>
        <v>0</v>
      </c>
      <c r="I6" s="32">
        <f t="shared" ref="I6:I46" si="2">IF(H6&gt;100%,100%,H6)</f>
        <v>0</v>
      </c>
      <c r="J6" s="30">
        <f>VLOOKUP(I6,$L$6:$M$11,2)</f>
        <v>0</v>
      </c>
      <c r="K6" s="10"/>
      <c r="L6" s="35">
        <v>0</v>
      </c>
      <c r="M6" s="36">
        <v>0</v>
      </c>
    </row>
    <row r="7" spans="1:13" ht="12" customHeight="1" x14ac:dyDescent="0.25">
      <c r="A7" s="26" t="s">
        <v>10</v>
      </c>
      <c r="B7" s="40"/>
      <c r="C7" s="27">
        <v>391124</v>
      </c>
      <c r="D7" s="28">
        <v>0.3</v>
      </c>
      <c r="E7" s="29">
        <f t="shared" si="0"/>
        <v>117337.2</v>
      </c>
      <c r="F7" s="30">
        <v>3700</v>
      </c>
      <c r="G7" s="31">
        <f t="shared" ref="G7:G46" si="3">IF(SUM(ROUNDDOWN(E7/F7,0))=0, 1, SUM(ROUNDDOWN(E7/F7,0)))</f>
        <v>31</v>
      </c>
      <c r="H7" s="32">
        <f t="shared" si="1"/>
        <v>0</v>
      </c>
      <c r="I7" s="32">
        <f t="shared" si="2"/>
        <v>0</v>
      </c>
      <c r="J7" s="30">
        <f t="shared" ref="J7:J46" si="4">VLOOKUP(I7,$L$6:$M$11,2)</f>
        <v>0</v>
      </c>
      <c r="K7" s="10"/>
      <c r="L7" s="35">
        <v>0.01</v>
      </c>
      <c r="M7" s="36">
        <v>9</v>
      </c>
    </row>
    <row r="8" spans="1:13" x14ac:dyDescent="0.25">
      <c r="A8" s="26" t="s">
        <v>19</v>
      </c>
      <c r="B8" s="40"/>
      <c r="C8" s="27">
        <v>285971</v>
      </c>
      <c r="D8" s="28">
        <v>0.3</v>
      </c>
      <c r="E8" s="29">
        <f t="shared" si="0"/>
        <v>85791.3</v>
      </c>
      <c r="F8" s="30">
        <v>16667</v>
      </c>
      <c r="G8" s="31">
        <f t="shared" si="3"/>
        <v>5</v>
      </c>
      <c r="H8" s="32">
        <f t="shared" si="1"/>
        <v>0</v>
      </c>
      <c r="I8" s="32">
        <f t="shared" si="2"/>
        <v>0</v>
      </c>
      <c r="J8" s="30">
        <f t="shared" si="4"/>
        <v>0</v>
      </c>
      <c r="K8" s="10"/>
      <c r="L8" s="35">
        <v>0.251</v>
      </c>
      <c r="M8" s="36">
        <v>14</v>
      </c>
    </row>
    <row r="9" spans="1:13" x14ac:dyDescent="0.25">
      <c r="A9" s="26" t="s">
        <v>13</v>
      </c>
      <c r="B9" s="40"/>
      <c r="C9" s="27">
        <v>677095</v>
      </c>
      <c r="D9" s="28">
        <v>0.3</v>
      </c>
      <c r="E9" s="29">
        <f t="shared" si="0"/>
        <v>203128.5</v>
      </c>
      <c r="F9" s="30">
        <v>10000</v>
      </c>
      <c r="G9" s="31">
        <f t="shared" si="3"/>
        <v>20</v>
      </c>
      <c r="H9" s="32">
        <f t="shared" si="1"/>
        <v>0</v>
      </c>
      <c r="I9" s="32">
        <f t="shared" si="2"/>
        <v>0</v>
      </c>
      <c r="J9" s="30">
        <f t="shared" si="4"/>
        <v>0</v>
      </c>
      <c r="K9" s="10"/>
      <c r="L9" s="35">
        <v>0.501</v>
      </c>
      <c r="M9" s="36">
        <v>19</v>
      </c>
    </row>
    <row r="10" spans="1:13" x14ac:dyDescent="0.25">
      <c r="A10" s="26" t="s">
        <v>20</v>
      </c>
      <c r="B10" s="40"/>
      <c r="C10" s="27">
        <v>677095</v>
      </c>
      <c r="D10" s="28">
        <v>0.3</v>
      </c>
      <c r="E10" s="29">
        <f t="shared" si="0"/>
        <v>203128.5</v>
      </c>
      <c r="F10" s="30">
        <v>10000</v>
      </c>
      <c r="G10" s="31">
        <f t="shared" si="3"/>
        <v>20</v>
      </c>
      <c r="H10" s="32">
        <f t="shared" si="1"/>
        <v>0</v>
      </c>
      <c r="I10" s="32">
        <f t="shared" si="2"/>
        <v>0</v>
      </c>
      <c r="J10" s="30">
        <f t="shared" si="4"/>
        <v>0</v>
      </c>
      <c r="K10" s="10"/>
      <c r="L10" s="35">
        <v>0.751</v>
      </c>
      <c r="M10" s="36">
        <v>24</v>
      </c>
    </row>
    <row r="11" spans="1:13" x14ac:dyDescent="0.25">
      <c r="A11" s="26" t="s">
        <v>21</v>
      </c>
      <c r="B11" s="40"/>
      <c r="C11" s="27">
        <v>677095</v>
      </c>
      <c r="D11" s="28">
        <v>0.3</v>
      </c>
      <c r="E11" s="29">
        <f t="shared" si="0"/>
        <v>203128.5</v>
      </c>
      <c r="F11" s="30">
        <v>7900</v>
      </c>
      <c r="G11" s="31">
        <f t="shared" si="3"/>
        <v>25</v>
      </c>
      <c r="H11" s="32">
        <f t="shared" si="1"/>
        <v>0</v>
      </c>
      <c r="I11" s="32">
        <f t="shared" si="2"/>
        <v>0</v>
      </c>
      <c r="J11" s="30">
        <f t="shared" si="4"/>
        <v>0</v>
      </c>
      <c r="K11" s="10"/>
      <c r="L11" s="11"/>
    </row>
    <row r="12" spans="1:13" x14ac:dyDescent="0.25">
      <c r="A12" s="26" t="s">
        <v>9</v>
      </c>
      <c r="B12" s="40"/>
      <c r="C12" s="27">
        <v>391124</v>
      </c>
      <c r="D12" s="28">
        <v>0.3</v>
      </c>
      <c r="E12" s="29">
        <f t="shared" si="0"/>
        <v>117337.2</v>
      </c>
      <c r="F12" s="30">
        <v>25000</v>
      </c>
      <c r="G12" s="31">
        <f t="shared" si="3"/>
        <v>4</v>
      </c>
      <c r="H12" s="32">
        <f t="shared" si="1"/>
        <v>0</v>
      </c>
      <c r="I12" s="32">
        <f t="shared" si="2"/>
        <v>0</v>
      </c>
      <c r="J12" s="30">
        <f t="shared" si="4"/>
        <v>0</v>
      </c>
      <c r="K12" s="10"/>
      <c r="L12" s="11"/>
    </row>
    <row r="13" spans="1:13" x14ac:dyDescent="0.25">
      <c r="A13" s="26" t="s">
        <v>22</v>
      </c>
      <c r="B13" s="40"/>
      <c r="C13" s="27">
        <v>285971</v>
      </c>
      <c r="D13" s="28">
        <v>0.3</v>
      </c>
      <c r="E13" s="29">
        <f t="shared" si="0"/>
        <v>85791.3</v>
      </c>
      <c r="F13" s="30">
        <v>20000</v>
      </c>
      <c r="G13" s="31">
        <f t="shared" si="3"/>
        <v>4</v>
      </c>
      <c r="H13" s="32">
        <f t="shared" si="1"/>
        <v>0</v>
      </c>
      <c r="I13" s="32">
        <f t="shared" si="2"/>
        <v>0</v>
      </c>
      <c r="J13" s="30">
        <f t="shared" si="4"/>
        <v>0</v>
      </c>
      <c r="K13" s="10"/>
      <c r="L13" s="11"/>
    </row>
    <row r="14" spans="1:13" x14ac:dyDescent="0.25">
      <c r="A14" s="26" t="s">
        <v>23</v>
      </c>
      <c r="B14" s="40"/>
      <c r="C14" s="27">
        <v>677095</v>
      </c>
      <c r="D14" s="28">
        <v>0.3</v>
      </c>
      <c r="E14" s="29">
        <f t="shared" si="0"/>
        <v>203128.5</v>
      </c>
      <c r="F14" s="30">
        <v>8333</v>
      </c>
      <c r="G14" s="31">
        <f t="shared" si="3"/>
        <v>24</v>
      </c>
      <c r="H14" s="32">
        <f t="shared" si="1"/>
        <v>0</v>
      </c>
      <c r="I14" s="32">
        <f t="shared" si="2"/>
        <v>0</v>
      </c>
      <c r="J14" s="30">
        <f t="shared" si="4"/>
        <v>0</v>
      </c>
      <c r="K14" s="10"/>
      <c r="L14" s="11"/>
    </row>
    <row r="15" spans="1:13" x14ac:dyDescent="0.25">
      <c r="A15" s="26" t="s">
        <v>24</v>
      </c>
      <c r="B15" s="40"/>
      <c r="C15" s="27">
        <v>677095</v>
      </c>
      <c r="D15" s="28">
        <v>0.3</v>
      </c>
      <c r="E15" s="29">
        <f t="shared" si="0"/>
        <v>203128.5</v>
      </c>
      <c r="F15" s="30">
        <v>3500</v>
      </c>
      <c r="G15" s="31">
        <f t="shared" si="3"/>
        <v>58</v>
      </c>
      <c r="H15" s="32">
        <f t="shared" si="1"/>
        <v>0</v>
      </c>
      <c r="I15" s="32">
        <f t="shared" si="2"/>
        <v>0</v>
      </c>
      <c r="J15" s="30">
        <f t="shared" si="4"/>
        <v>0</v>
      </c>
      <c r="K15" s="10"/>
      <c r="L15" s="11"/>
    </row>
    <row r="16" spans="1:13" x14ac:dyDescent="0.25">
      <c r="A16" s="26" t="s">
        <v>25</v>
      </c>
      <c r="B16" s="40"/>
      <c r="C16" s="27">
        <v>677095</v>
      </c>
      <c r="D16" s="28">
        <v>0.3</v>
      </c>
      <c r="E16" s="29">
        <f t="shared" si="0"/>
        <v>203128.5</v>
      </c>
      <c r="F16" s="30">
        <v>6250</v>
      </c>
      <c r="G16" s="31">
        <f t="shared" si="3"/>
        <v>32</v>
      </c>
      <c r="H16" s="32">
        <f t="shared" si="1"/>
        <v>0</v>
      </c>
      <c r="I16" s="32">
        <f t="shared" si="2"/>
        <v>0</v>
      </c>
      <c r="J16" s="30">
        <f t="shared" si="4"/>
        <v>0</v>
      </c>
    </row>
    <row r="17" spans="1:11" x14ac:dyDescent="0.25">
      <c r="A17" s="26" t="s">
        <v>26</v>
      </c>
      <c r="B17" s="40"/>
      <c r="C17" s="27">
        <v>677095</v>
      </c>
      <c r="D17" s="28">
        <v>0.3</v>
      </c>
      <c r="E17" s="29">
        <f t="shared" si="0"/>
        <v>203128.5</v>
      </c>
      <c r="F17" s="30">
        <v>3000</v>
      </c>
      <c r="G17" s="31">
        <f t="shared" si="3"/>
        <v>67</v>
      </c>
      <c r="H17" s="32">
        <f t="shared" si="1"/>
        <v>0</v>
      </c>
      <c r="I17" s="32">
        <f t="shared" si="2"/>
        <v>0</v>
      </c>
      <c r="J17" s="30">
        <f t="shared" si="4"/>
        <v>0</v>
      </c>
      <c r="K17" s="3"/>
    </row>
    <row r="18" spans="1:11" x14ac:dyDescent="0.25">
      <c r="A18" s="26" t="s">
        <v>27</v>
      </c>
      <c r="B18" s="40"/>
      <c r="C18" s="27">
        <v>677095</v>
      </c>
      <c r="D18" s="28">
        <v>0.3</v>
      </c>
      <c r="E18" s="29">
        <f t="shared" si="0"/>
        <v>203128.5</v>
      </c>
      <c r="F18" s="30">
        <v>33400</v>
      </c>
      <c r="G18" s="31">
        <f t="shared" si="3"/>
        <v>6</v>
      </c>
      <c r="H18" s="32">
        <f t="shared" si="1"/>
        <v>0</v>
      </c>
      <c r="I18" s="32">
        <f t="shared" si="2"/>
        <v>0</v>
      </c>
      <c r="J18" s="30">
        <f t="shared" si="4"/>
        <v>0</v>
      </c>
    </row>
    <row r="19" spans="1:11" x14ac:dyDescent="0.25">
      <c r="A19" s="26" t="s">
        <v>28</v>
      </c>
      <c r="B19" s="40"/>
      <c r="C19" s="27">
        <v>391124</v>
      </c>
      <c r="D19" s="28">
        <v>0.3</v>
      </c>
      <c r="E19" s="29">
        <f t="shared" si="0"/>
        <v>117337.2</v>
      </c>
      <c r="F19" s="30">
        <v>11100</v>
      </c>
      <c r="G19" s="31">
        <f t="shared" si="3"/>
        <v>10</v>
      </c>
      <c r="H19" s="32">
        <f t="shared" si="1"/>
        <v>0</v>
      </c>
      <c r="I19" s="32">
        <f t="shared" si="2"/>
        <v>0</v>
      </c>
      <c r="J19" s="30">
        <f t="shared" si="4"/>
        <v>0</v>
      </c>
    </row>
    <row r="20" spans="1:11" x14ac:dyDescent="0.25">
      <c r="A20" s="26" t="s">
        <v>29</v>
      </c>
      <c r="B20" s="40"/>
      <c r="C20" s="27">
        <v>285971</v>
      </c>
      <c r="D20" s="28">
        <v>0.3</v>
      </c>
      <c r="E20" s="29">
        <f t="shared" si="0"/>
        <v>85791.3</v>
      </c>
      <c r="F20" s="30">
        <v>39600</v>
      </c>
      <c r="G20" s="31">
        <f t="shared" si="3"/>
        <v>2</v>
      </c>
      <c r="H20" s="32">
        <f t="shared" si="1"/>
        <v>0</v>
      </c>
      <c r="I20" s="32">
        <f t="shared" si="2"/>
        <v>0</v>
      </c>
      <c r="J20" s="30">
        <f t="shared" si="4"/>
        <v>0</v>
      </c>
    </row>
    <row r="21" spans="1:11" x14ac:dyDescent="0.25">
      <c r="A21" s="26" t="s">
        <v>30</v>
      </c>
      <c r="B21" s="40"/>
      <c r="C21" s="27">
        <v>391124</v>
      </c>
      <c r="D21" s="28">
        <v>0.3</v>
      </c>
      <c r="E21" s="29">
        <f t="shared" si="0"/>
        <v>117337.2</v>
      </c>
      <c r="F21" s="30">
        <v>8300</v>
      </c>
      <c r="G21" s="31">
        <f t="shared" si="3"/>
        <v>14</v>
      </c>
      <c r="H21" s="32">
        <f t="shared" si="1"/>
        <v>0</v>
      </c>
      <c r="I21" s="32">
        <f t="shared" si="2"/>
        <v>0</v>
      </c>
      <c r="J21" s="30">
        <f t="shared" si="4"/>
        <v>0</v>
      </c>
    </row>
    <row r="22" spans="1:11" x14ac:dyDescent="0.25">
      <c r="A22" s="26" t="s">
        <v>31</v>
      </c>
      <c r="B22" s="40"/>
      <c r="C22" s="27">
        <v>285971</v>
      </c>
      <c r="D22" s="28">
        <v>0.3</v>
      </c>
      <c r="E22" s="29">
        <f t="shared" si="0"/>
        <v>85791.3</v>
      </c>
      <c r="F22" s="30">
        <v>22800</v>
      </c>
      <c r="G22" s="31">
        <f t="shared" si="3"/>
        <v>3</v>
      </c>
      <c r="H22" s="32">
        <f t="shared" si="1"/>
        <v>0</v>
      </c>
      <c r="I22" s="32">
        <f t="shared" si="2"/>
        <v>0</v>
      </c>
      <c r="J22" s="30">
        <f t="shared" si="4"/>
        <v>0</v>
      </c>
    </row>
    <row r="23" spans="1:11" x14ac:dyDescent="0.25">
      <c r="A23" s="26" t="s">
        <v>32</v>
      </c>
      <c r="B23" s="40"/>
      <c r="C23" s="27">
        <v>677095</v>
      </c>
      <c r="D23" s="28">
        <v>0.3</v>
      </c>
      <c r="E23" s="29">
        <f t="shared" si="0"/>
        <v>203128.5</v>
      </c>
      <c r="F23" s="30">
        <v>10000</v>
      </c>
      <c r="G23" s="31">
        <f t="shared" si="3"/>
        <v>20</v>
      </c>
      <c r="H23" s="32">
        <f t="shared" si="1"/>
        <v>0</v>
      </c>
      <c r="I23" s="32">
        <f t="shared" si="2"/>
        <v>0</v>
      </c>
      <c r="J23" s="30">
        <f t="shared" si="4"/>
        <v>0</v>
      </c>
    </row>
    <row r="24" spans="1:11" x14ac:dyDescent="0.25">
      <c r="A24" s="26" t="s">
        <v>11</v>
      </c>
      <c r="B24" s="40"/>
      <c r="C24" s="27">
        <v>677095</v>
      </c>
      <c r="D24" s="28">
        <v>0.3</v>
      </c>
      <c r="E24" s="29">
        <f t="shared" si="0"/>
        <v>203128.5</v>
      </c>
      <c r="F24" s="30">
        <v>1500</v>
      </c>
      <c r="G24" s="31">
        <f t="shared" si="3"/>
        <v>135</v>
      </c>
      <c r="H24" s="32">
        <f t="shared" si="1"/>
        <v>0</v>
      </c>
      <c r="I24" s="32">
        <f t="shared" si="2"/>
        <v>0</v>
      </c>
      <c r="J24" s="30">
        <f t="shared" si="4"/>
        <v>0</v>
      </c>
    </row>
    <row r="25" spans="1:11" x14ac:dyDescent="0.25">
      <c r="A25" s="26" t="s">
        <v>33</v>
      </c>
      <c r="B25" s="40"/>
      <c r="C25" s="27">
        <v>677095</v>
      </c>
      <c r="D25" s="28">
        <v>0.3</v>
      </c>
      <c r="E25" s="29">
        <f t="shared" si="0"/>
        <v>203128.5</v>
      </c>
      <c r="F25" s="30">
        <v>5200</v>
      </c>
      <c r="G25" s="31">
        <f t="shared" si="3"/>
        <v>39</v>
      </c>
      <c r="H25" s="32">
        <f t="shared" si="1"/>
        <v>0</v>
      </c>
      <c r="I25" s="32">
        <f t="shared" si="2"/>
        <v>0</v>
      </c>
      <c r="J25" s="30">
        <f t="shared" si="4"/>
        <v>0</v>
      </c>
    </row>
    <row r="26" spans="1:11" x14ac:dyDescent="0.25">
      <c r="A26" s="26" t="s">
        <v>34</v>
      </c>
      <c r="B26" s="40"/>
      <c r="C26" s="27">
        <v>677095</v>
      </c>
      <c r="D26" s="28">
        <v>0.3</v>
      </c>
      <c r="E26" s="29">
        <f t="shared" si="0"/>
        <v>203128.5</v>
      </c>
      <c r="F26" s="30">
        <v>4100</v>
      </c>
      <c r="G26" s="31">
        <f t="shared" si="3"/>
        <v>49</v>
      </c>
      <c r="H26" s="32">
        <f t="shared" si="1"/>
        <v>0</v>
      </c>
      <c r="I26" s="32">
        <f t="shared" si="2"/>
        <v>0</v>
      </c>
      <c r="J26" s="30">
        <f t="shared" si="4"/>
        <v>0</v>
      </c>
    </row>
    <row r="27" spans="1:11" x14ac:dyDescent="0.25">
      <c r="A27" s="26" t="s">
        <v>53</v>
      </c>
      <c r="B27" s="40"/>
      <c r="C27" s="27">
        <v>677095</v>
      </c>
      <c r="D27" s="28">
        <v>0.3</v>
      </c>
      <c r="E27" s="29">
        <f t="shared" si="0"/>
        <v>203128.5</v>
      </c>
      <c r="F27" s="30">
        <v>1700</v>
      </c>
      <c r="G27" s="31">
        <f t="shared" si="3"/>
        <v>119</v>
      </c>
      <c r="H27" s="32">
        <f t="shared" si="1"/>
        <v>0</v>
      </c>
      <c r="I27" s="32">
        <f t="shared" si="2"/>
        <v>0</v>
      </c>
      <c r="J27" s="30">
        <f t="shared" si="4"/>
        <v>0</v>
      </c>
    </row>
    <row r="28" spans="1:11" x14ac:dyDescent="0.25">
      <c r="A28" s="26" t="s">
        <v>35</v>
      </c>
      <c r="B28" s="40"/>
      <c r="C28" s="27">
        <v>677095</v>
      </c>
      <c r="D28" s="28">
        <v>0.3</v>
      </c>
      <c r="E28" s="29">
        <f t="shared" si="0"/>
        <v>203128.5</v>
      </c>
      <c r="F28" s="30">
        <v>5000</v>
      </c>
      <c r="G28" s="31">
        <f t="shared" si="3"/>
        <v>40</v>
      </c>
      <c r="H28" s="32">
        <f t="shared" si="1"/>
        <v>0</v>
      </c>
      <c r="I28" s="32">
        <f t="shared" si="2"/>
        <v>0</v>
      </c>
      <c r="J28" s="30">
        <f t="shared" si="4"/>
        <v>0</v>
      </c>
    </row>
    <row r="29" spans="1:11" x14ac:dyDescent="0.25">
      <c r="A29" s="26" t="s">
        <v>36</v>
      </c>
      <c r="B29" s="40"/>
      <c r="C29" s="27">
        <v>677095</v>
      </c>
      <c r="D29" s="28">
        <v>0.3</v>
      </c>
      <c r="E29" s="29">
        <f t="shared" si="0"/>
        <v>203128.5</v>
      </c>
      <c r="F29" s="30">
        <v>3500</v>
      </c>
      <c r="G29" s="31">
        <f t="shared" si="3"/>
        <v>58</v>
      </c>
      <c r="H29" s="32">
        <f t="shared" si="1"/>
        <v>0</v>
      </c>
      <c r="I29" s="32">
        <f t="shared" si="2"/>
        <v>0</v>
      </c>
      <c r="J29" s="30">
        <f t="shared" si="4"/>
        <v>0</v>
      </c>
    </row>
    <row r="30" spans="1:11" ht="30" x14ac:dyDescent="0.25">
      <c r="A30" s="26" t="s">
        <v>37</v>
      </c>
      <c r="B30" s="40"/>
      <c r="C30" s="27">
        <v>285971</v>
      </c>
      <c r="D30" s="28">
        <v>0.3</v>
      </c>
      <c r="E30" s="29">
        <f t="shared" si="0"/>
        <v>85791.3</v>
      </c>
      <c r="F30" s="30">
        <v>1500</v>
      </c>
      <c r="G30" s="31">
        <f t="shared" si="3"/>
        <v>57</v>
      </c>
      <c r="H30" s="32">
        <f t="shared" si="1"/>
        <v>0</v>
      </c>
      <c r="I30" s="32">
        <f t="shared" si="2"/>
        <v>0</v>
      </c>
      <c r="J30" s="30">
        <f t="shared" si="4"/>
        <v>0</v>
      </c>
    </row>
    <row r="31" spans="1:11" x14ac:dyDescent="0.25">
      <c r="A31" s="26" t="s">
        <v>38</v>
      </c>
      <c r="B31" s="40"/>
      <c r="C31" s="27">
        <v>677095</v>
      </c>
      <c r="D31" s="28">
        <v>0.3</v>
      </c>
      <c r="E31" s="29">
        <f t="shared" si="0"/>
        <v>203128.5</v>
      </c>
      <c r="F31" s="30">
        <v>2500</v>
      </c>
      <c r="G31" s="31">
        <f t="shared" si="3"/>
        <v>81</v>
      </c>
      <c r="H31" s="32">
        <f t="shared" si="1"/>
        <v>0</v>
      </c>
      <c r="I31" s="32">
        <f t="shared" si="2"/>
        <v>0</v>
      </c>
      <c r="J31" s="30">
        <f t="shared" si="4"/>
        <v>0</v>
      </c>
    </row>
    <row r="32" spans="1:11" x14ac:dyDescent="0.25">
      <c r="A32" s="26" t="s">
        <v>39</v>
      </c>
      <c r="B32" s="40"/>
      <c r="C32" s="27">
        <v>677095</v>
      </c>
      <c r="D32" s="28">
        <v>0.3</v>
      </c>
      <c r="E32" s="29">
        <f t="shared" si="0"/>
        <v>203128.5</v>
      </c>
      <c r="F32" s="30">
        <v>5200</v>
      </c>
      <c r="G32" s="31">
        <f t="shared" si="3"/>
        <v>39</v>
      </c>
      <c r="H32" s="32">
        <f t="shared" si="1"/>
        <v>0</v>
      </c>
      <c r="I32" s="32">
        <f t="shared" si="2"/>
        <v>0</v>
      </c>
      <c r="J32" s="30">
        <f t="shared" si="4"/>
        <v>0</v>
      </c>
    </row>
    <row r="33" spans="1:10" x14ac:dyDescent="0.25">
      <c r="A33" s="26" t="s">
        <v>12</v>
      </c>
      <c r="B33" s="40"/>
      <c r="C33" s="27">
        <v>677095</v>
      </c>
      <c r="D33" s="28">
        <v>0.3</v>
      </c>
      <c r="E33" s="29">
        <f t="shared" si="0"/>
        <v>203128.5</v>
      </c>
      <c r="F33" s="30">
        <v>7600</v>
      </c>
      <c r="G33" s="31">
        <f t="shared" si="3"/>
        <v>26</v>
      </c>
      <c r="H33" s="32">
        <f t="shared" si="1"/>
        <v>0</v>
      </c>
      <c r="I33" s="32">
        <f t="shared" si="2"/>
        <v>0</v>
      </c>
      <c r="J33" s="30">
        <f t="shared" si="4"/>
        <v>0</v>
      </c>
    </row>
    <row r="34" spans="1:10" x14ac:dyDescent="0.25">
      <c r="A34" s="26" t="s">
        <v>40</v>
      </c>
      <c r="B34" s="40"/>
      <c r="C34" s="27">
        <v>677095</v>
      </c>
      <c r="D34" s="28">
        <v>0.3</v>
      </c>
      <c r="E34" s="29">
        <f t="shared" si="0"/>
        <v>203128.5</v>
      </c>
      <c r="F34" s="30">
        <v>14400</v>
      </c>
      <c r="G34" s="31">
        <f t="shared" si="3"/>
        <v>14</v>
      </c>
      <c r="H34" s="32">
        <f t="shared" si="1"/>
        <v>0</v>
      </c>
      <c r="I34" s="32">
        <f t="shared" si="2"/>
        <v>0</v>
      </c>
      <c r="J34" s="30">
        <f t="shared" si="4"/>
        <v>0</v>
      </c>
    </row>
    <row r="35" spans="1:10" x14ac:dyDescent="0.25">
      <c r="A35" s="26" t="s">
        <v>41</v>
      </c>
      <c r="B35" s="40"/>
      <c r="C35" s="27">
        <v>391124</v>
      </c>
      <c r="D35" s="28">
        <v>0.3</v>
      </c>
      <c r="E35" s="29">
        <f t="shared" si="0"/>
        <v>117337.2</v>
      </c>
      <c r="F35" s="30">
        <v>1500</v>
      </c>
      <c r="G35" s="31">
        <f t="shared" si="3"/>
        <v>78</v>
      </c>
      <c r="H35" s="32">
        <f t="shared" si="1"/>
        <v>0</v>
      </c>
      <c r="I35" s="32">
        <f t="shared" si="2"/>
        <v>0</v>
      </c>
      <c r="J35" s="30">
        <f t="shared" si="4"/>
        <v>0</v>
      </c>
    </row>
    <row r="36" spans="1:10" x14ac:dyDescent="0.25">
      <c r="A36" s="26" t="s">
        <v>42</v>
      </c>
      <c r="B36" s="40"/>
      <c r="C36" s="27">
        <v>285971</v>
      </c>
      <c r="D36" s="28">
        <v>0.3</v>
      </c>
      <c r="E36" s="29">
        <f t="shared" si="0"/>
        <v>85791.3</v>
      </c>
      <c r="F36" s="30">
        <v>1500</v>
      </c>
      <c r="G36" s="31">
        <f t="shared" si="3"/>
        <v>57</v>
      </c>
      <c r="H36" s="32">
        <f t="shared" si="1"/>
        <v>0</v>
      </c>
      <c r="I36" s="32">
        <f t="shared" si="2"/>
        <v>0</v>
      </c>
      <c r="J36" s="30">
        <f t="shared" si="4"/>
        <v>0</v>
      </c>
    </row>
    <row r="37" spans="1:10" x14ac:dyDescent="0.25">
      <c r="A37" s="26" t="s">
        <v>43</v>
      </c>
      <c r="B37" s="40"/>
      <c r="C37" s="27">
        <v>391124</v>
      </c>
      <c r="D37" s="28">
        <v>0.3</v>
      </c>
      <c r="E37" s="29">
        <f t="shared" si="0"/>
        <v>117337.2</v>
      </c>
      <c r="F37" s="30">
        <v>1500</v>
      </c>
      <c r="G37" s="31">
        <f t="shared" si="3"/>
        <v>78</v>
      </c>
      <c r="H37" s="32">
        <f t="shared" si="1"/>
        <v>0</v>
      </c>
      <c r="I37" s="32">
        <f t="shared" si="2"/>
        <v>0</v>
      </c>
      <c r="J37" s="30">
        <f t="shared" si="4"/>
        <v>0</v>
      </c>
    </row>
    <row r="38" spans="1:10" x14ac:dyDescent="0.25">
      <c r="A38" s="26" t="s">
        <v>44</v>
      </c>
      <c r="B38" s="40"/>
      <c r="C38" s="27">
        <v>285971</v>
      </c>
      <c r="D38" s="28">
        <v>0.3</v>
      </c>
      <c r="E38" s="29">
        <f t="shared" si="0"/>
        <v>85791.3</v>
      </c>
      <c r="F38" s="30">
        <v>1500</v>
      </c>
      <c r="G38" s="31">
        <f t="shared" si="3"/>
        <v>57</v>
      </c>
      <c r="H38" s="32">
        <f t="shared" si="1"/>
        <v>0</v>
      </c>
      <c r="I38" s="32">
        <f t="shared" si="2"/>
        <v>0</v>
      </c>
      <c r="J38" s="30">
        <f t="shared" si="4"/>
        <v>0</v>
      </c>
    </row>
    <row r="39" spans="1:10" x14ac:dyDescent="0.25">
      <c r="A39" s="26" t="s">
        <v>45</v>
      </c>
      <c r="B39" s="40"/>
      <c r="C39" s="27">
        <v>391124</v>
      </c>
      <c r="D39" s="28">
        <v>0.3</v>
      </c>
      <c r="E39" s="29">
        <f t="shared" si="0"/>
        <v>117337.2</v>
      </c>
      <c r="F39" s="30">
        <v>1500</v>
      </c>
      <c r="G39" s="31">
        <f t="shared" si="3"/>
        <v>78</v>
      </c>
      <c r="H39" s="32">
        <f t="shared" si="1"/>
        <v>0</v>
      </c>
      <c r="I39" s="32">
        <f t="shared" si="2"/>
        <v>0</v>
      </c>
      <c r="J39" s="30">
        <f t="shared" si="4"/>
        <v>0</v>
      </c>
    </row>
    <row r="40" spans="1:10" x14ac:dyDescent="0.25">
      <c r="A40" s="26" t="s">
        <v>46</v>
      </c>
      <c r="B40" s="40"/>
      <c r="C40" s="27">
        <v>285971</v>
      </c>
      <c r="D40" s="28">
        <v>0.3</v>
      </c>
      <c r="E40" s="29">
        <f t="shared" si="0"/>
        <v>85791.3</v>
      </c>
      <c r="F40" s="30">
        <v>1500</v>
      </c>
      <c r="G40" s="31">
        <f t="shared" si="3"/>
        <v>57</v>
      </c>
      <c r="H40" s="32">
        <f t="shared" si="1"/>
        <v>0</v>
      </c>
      <c r="I40" s="32">
        <f t="shared" si="2"/>
        <v>0</v>
      </c>
      <c r="J40" s="30">
        <f t="shared" si="4"/>
        <v>0</v>
      </c>
    </row>
    <row r="41" spans="1:10" x14ac:dyDescent="0.25">
      <c r="A41" s="26" t="s">
        <v>47</v>
      </c>
      <c r="B41" s="40"/>
      <c r="C41" s="27">
        <v>391124</v>
      </c>
      <c r="D41" s="28">
        <v>0.3</v>
      </c>
      <c r="E41" s="29">
        <f t="shared" si="0"/>
        <v>117337.2</v>
      </c>
      <c r="F41" s="30">
        <v>8600</v>
      </c>
      <c r="G41" s="31">
        <f t="shared" si="3"/>
        <v>13</v>
      </c>
      <c r="H41" s="32">
        <f t="shared" si="1"/>
        <v>0</v>
      </c>
      <c r="I41" s="32">
        <f t="shared" si="2"/>
        <v>0</v>
      </c>
      <c r="J41" s="30">
        <f t="shared" si="4"/>
        <v>0</v>
      </c>
    </row>
    <row r="42" spans="1:10" x14ac:dyDescent="0.25">
      <c r="A42" s="26" t="s">
        <v>48</v>
      </c>
      <c r="B42" s="40"/>
      <c r="C42" s="27">
        <v>285971</v>
      </c>
      <c r="D42" s="28">
        <v>0.3</v>
      </c>
      <c r="E42" s="29">
        <f t="shared" si="0"/>
        <v>85791.3</v>
      </c>
      <c r="F42" s="30">
        <v>1500</v>
      </c>
      <c r="G42" s="31">
        <f t="shared" si="3"/>
        <v>57</v>
      </c>
      <c r="H42" s="32">
        <f t="shared" si="1"/>
        <v>0</v>
      </c>
      <c r="I42" s="32">
        <f t="shared" si="2"/>
        <v>0</v>
      </c>
      <c r="J42" s="30">
        <f t="shared" si="4"/>
        <v>0</v>
      </c>
    </row>
    <row r="43" spans="1:10" x14ac:dyDescent="0.25">
      <c r="A43" s="26" t="s">
        <v>49</v>
      </c>
      <c r="B43" s="40"/>
      <c r="C43" s="27">
        <v>677095</v>
      </c>
      <c r="D43" s="28">
        <v>0.3</v>
      </c>
      <c r="E43" s="29">
        <f t="shared" si="0"/>
        <v>203128.5</v>
      </c>
      <c r="F43" s="30">
        <v>10000</v>
      </c>
      <c r="G43" s="31">
        <f t="shared" si="3"/>
        <v>20</v>
      </c>
      <c r="H43" s="32">
        <f t="shared" si="1"/>
        <v>0</v>
      </c>
      <c r="I43" s="32">
        <f t="shared" si="2"/>
        <v>0</v>
      </c>
      <c r="J43" s="30">
        <f t="shared" si="4"/>
        <v>0</v>
      </c>
    </row>
    <row r="44" spans="1:10" ht="30" x14ac:dyDescent="0.25">
      <c r="A44" s="26" t="s">
        <v>50</v>
      </c>
      <c r="B44" s="40"/>
      <c r="C44" s="27">
        <v>391124</v>
      </c>
      <c r="D44" s="28">
        <v>0.3</v>
      </c>
      <c r="E44" s="29">
        <f t="shared" si="0"/>
        <v>117337.2</v>
      </c>
      <c r="F44" s="30">
        <v>1500</v>
      </c>
      <c r="G44" s="31">
        <f t="shared" si="3"/>
        <v>78</v>
      </c>
      <c r="H44" s="32">
        <f t="shared" si="1"/>
        <v>0</v>
      </c>
      <c r="I44" s="32">
        <f t="shared" si="2"/>
        <v>0</v>
      </c>
      <c r="J44" s="30">
        <f t="shared" si="4"/>
        <v>0</v>
      </c>
    </row>
    <row r="45" spans="1:10" ht="30" x14ac:dyDescent="0.25">
      <c r="A45" s="26" t="s">
        <v>51</v>
      </c>
      <c r="B45" s="40"/>
      <c r="C45" s="27">
        <v>285971</v>
      </c>
      <c r="D45" s="28">
        <v>0.3</v>
      </c>
      <c r="E45" s="29">
        <f t="shared" si="0"/>
        <v>85791.3</v>
      </c>
      <c r="F45" s="30">
        <v>7100</v>
      </c>
      <c r="G45" s="31">
        <f t="shared" si="3"/>
        <v>12</v>
      </c>
      <c r="H45" s="32">
        <f t="shared" si="1"/>
        <v>0</v>
      </c>
      <c r="I45" s="32">
        <f t="shared" si="2"/>
        <v>0</v>
      </c>
      <c r="J45" s="30">
        <f t="shared" si="4"/>
        <v>0</v>
      </c>
    </row>
    <row r="46" spans="1:10" ht="30" x14ac:dyDescent="0.25">
      <c r="A46" s="26" t="s">
        <v>52</v>
      </c>
      <c r="B46" s="40"/>
      <c r="C46" s="27">
        <v>677095</v>
      </c>
      <c r="D46" s="28">
        <v>0.3</v>
      </c>
      <c r="E46" s="29">
        <f t="shared" si="0"/>
        <v>203128.5</v>
      </c>
      <c r="F46" s="30">
        <v>1500</v>
      </c>
      <c r="G46" s="31">
        <f t="shared" si="3"/>
        <v>135</v>
      </c>
      <c r="H46" s="32">
        <f t="shared" si="1"/>
        <v>0</v>
      </c>
      <c r="I46" s="32">
        <f t="shared" si="2"/>
        <v>0</v>
      </c>
      <c r="J46" s="30">
        <f t="shared" si="4"/>
        <v>0</v>
      </c>
    </row>
  </sheetData>
  <sheetProtection algorithmName="SHA-512" hashValue="NBPbdfAzoGfNLHmXiIr4jFpP1t5pGQ/1S6xUa5T69N2yoe3Jl7qO5v6Ac0BuK4c3NH5frCRk3AbITCtVoYDzGg==" saltValue="jTtJ/PWBI2BAdFK1OMjNhw==" spinCount="100000" sheet="1" objects="1" scenarios="1"/>
  <protectedRanges>
    <protectedRange algorithmName="SHA-512" hashValue="Bf8BdEzq1KWbDfPD8+otTSJYBNJ44Wf82bYR52u8cRbG3MF08l6eBU9zzKcJVli8HSvlOwcCn5Gkaue51mPVRA==" saltValue="ND6yNFW0Xsj+wE7k9V+Jbg==" spinCount="100000" sqref="B6:B46" name="Range1"/>
  </protectedRanges>
  <dataValidations count="1">
    <dataValidation type="whole" allowBlank="1" showInputMessage="1" showErrorMessage="1" sqref="B6:B46" xr:uid="{EC8D97B7-73C2-4F88-9E4F-141C38D2AEA9}">
      <formula1>0</formula1>
      <formula2>10000000000000</formula2>
    </dataValidation>
  </dataValidations>
  <pageMargins left="0.25" right="0.25" top="0.75" bottom="0.75" header="0.3" footer="0.3"/>
  <pageSetup scale="66" orientation="landscape" r:id="rId1"/>
  <headerFooter>
    <oddHeader>&amp;C&amp;"Arial,Bold"&amp;14EXHIBIT A-5-b
SRC# 22 - MMA PROVIDER NETWORK AGREEMENTS/CONTRACTS
REGION B</oddHeader>
    <oddFooter>&amp;C&amp;"Arial,Bold"AHCA ITN 010-22/23, Attachment A, Exhibit A-5-b,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624E3-379D-43D0-BB32-5A9383A22F8C}">
  <sheetPr>
    <pageSetUpPr fitToPage="1"/>
  </sheetPr>
  <dimension ref="A1:M46"/>
  <sheetViews>
    <sheetView zoomScaleNormal="100" workbookViewId="0">
      <selection activeCell="O21" sqref="O21"/>
    </sheetView>
  </sheetViews>
  <sheetFormatPr defaultRowHeight="15" x14ac:dyDescent="0.25"/>
  <cols>
    <col min="1" max="1" width="35.140625" customWidth="1"/>
    <col min="2" max="2" width="12.85546875" style="1" customWidth="1"/>
    <col min="3" max="5" width="14.42578125" style="1" customWidth="1"/>
    <col min="6" max="6" width="9" customWidth="1"/>
    <col min="7" max="7" width="12.42578125" style="1" bestFit="1" customWidth="1"/>
    <col min="8" max="8" width="12" style="1" customWidth="1"/>
    <col min="9" max="9" width="9" customWidth="1"/>
    <col min="12" max="12" width="33.5703125" style="1" customWidth="1"/>
  </cols>
  <sheetData>
    <row r="1" spans="1:13" x14ac:dyDescent="0.25">
      <c r="A1" s="39" t="s">
        <v>83</v>
      </c>
      <c r="B1" s="37">
        <f>SUM(J6:J46)</f>
        <v>0</v>
      </c>
      <c r="C1" s="4"/>
      <c r="D1" s="4"/>
      <c r="E1" s="4"/>
      <c r="F1" s="5"/>
      <c r="G1" s="6"/>
      <c r="H1" s="6"/>
      <c r="I1" s="5"/>
      <c r="J1" s="5"/>
      <c r="K1" s="5"/>
      <c r="L1" s="6"/>
      <c r="M1" s="5"/>
    </row>
    <row r="2" spans="1:13" x14ac:dyDescent="0.25">
      <c r="A2" s="39" t="s">
        <v>84</v>
      </c>
      <c r="B2" s="37">
        <v>984</v>
      </c>
      <c r="C2" s="7"/>
      <c r="D2" s="7"/>
      <c r="E2" s="6"/>
      <c r="F2" s="5"/>
      <c r="G2" s="6"/>
      <c r="H2" s="6"/>
      <c r="I2" s="5"/>
      <c r="J2" s="5"/>
      <c r="K2" s="5"/>
      <c r="L2" s="6"/>
      <c r="M2" s="5"/>
    </row>
    <row r="3" spans="1:13" x14ac:dyDescent="0.25">
      <c r="A3" s="39" t="s">
        <v>85</v>
      </c>
      <c r="B3" s="38">
        <f>B1/B2</f>
        <v>0</v>
      </c>
      <c r="C3" s="7"/>
      <c r="D3" s="7"/>
      <c r="E3" s="6"/>
      <c r="F3" s="5"/>
      <c r="G3" s="6"/>
      <c r="H3" s="6"/>
      <c r="I3" s="5"/>
      <c r="J3" s="5"/>
      <c r="K3" s="5"/>
      <c r="L3" s="6"/>
      <c r="M3" s="5"/>
    </row>
    <row r="4" spans="1:13" x14ac:dyDescent="0.25">
      <c r="A4" s="1"/>
      <c r="B4" s="6"/>
      <c r="C4" s="6"/>
      <c r="D4" s="6"/>
      <c r="E4" s="6"/>
      <c r="F4" s="5"/>
      <c r="G4" s="6"/>
      <c r="H4" s="6"/>
      <c r="I4" s="5"/>
      <c r="J4" s="5"/>
      <c r="K4" s="5"/>
      <c r="L4" s="6"/>
      <c r="M4" s="5"/>
    </row>
    <row r="5" spans="1:13" ht="45" x14ac:dyDescent="0.25">
      <c r="A5" s="2" t="s">
        <v>0</v>
      </c>
      <c r="B5" s="8" t="s">
        <v>14</v>
      </c>
      <c r="C5" s="2" t="s">
        <v>1</v>
      </c>
      <c r="D5" s="2" t="s">
        <v>2</v>
      </c>
      <c r="E5" s="2" t="s">
        <v>3</v>
      </c>
      <c r="F5" s="2" t="s">
        <v>4</v>
      </c>
      <c r="G5" s="2" t="s">
        <v>5</v>
      </c>
      <c r="H5" s="2" t="s">
        <v>15</v>
      </c>
      <c r="I5" s="2" t="s">
        <v>6</v>
      </c>
      <c r="J5" s="2" t="s">
        <v>7</v>
      </c>
      <c r="K5" s="9"/>
      <c r="L5" s="33" t="s">
        <v>16</v>
      </c>
      <c r="M5" s="34" t="s">
        <v>8</v>
      </c>
    </row>
    <row r="6" spans="1:13" ht="21" customHeight="1" x14ac:dyDescent="0.25">
      <c r="A6" s="26" t="s">
        <v>18</v>
      </c>
      <c r="B6" s="40"/>
      <c r="C6" s="27">
        <v>209826</v>
      </c>
      <c r="D6" s="28">
        <v>0.3</v>
      </c>
      <c r="E6" s="29">
        <f t="shared" ref="E6:E46" si="0">SUM(C6*D6)</f>
        <v>62947.799999999996</v>
      </c>
      <c r="F6" s="30">
        <v>20000</v>
      </c>
      <c r="G6" s="31">
        <f>IF(SUM(ROUNDDOWN(E6/F6,0))=0, 1, SUM(ROUNDDOWN(E6/F6,0)))</f>
        <v>3</v>
      </c>
      <c r="H6" s="32">
        <f t="shared" ref="H6:H46" si="1">SUM(B6/G6)</f>
        <v>0</v>
      </c>
      <c r="I6" s="32">
        <f t="shared" ref="I6:I46" si="2">IF(H6&gt;100%,100%,H6)</f>
        <v>0</v>
      </c>
      <c r="J6" s="30">
        <f>VLOOKUP(I6,$L$6:$M$11,2)</f>
        <v>0</v>
      </c>
      <c r="K6" s="10"/>
      <c r="L6" s="35">
        <v>0</v>
      </c>
      <c r="M6" s="36">
        <v>0</v>
      </c>
    </row>
    <row r="7" spans="1:13" ht="12" customHeight="1" x14ac:dyDescent="0.25">
      <c r="A7" s="26" t="s">
        <v>10</v>
      </c>
      <c r="B7" s="40"/>
      <c r="C7" s="27">
        <v>123891</v>
      </c>
      <c r="D7" s="28">
        <v>0.3</v>
      </c>
      <c r="E7" s="29">
        <f t="shared" si="0"/>
        <v>37167.299999999996</v>
      </c>
      <c r="F7" s="30">
        <v>3700</v>
      </c>
      <c r="G7" s="31">
        <f t="shared" ref="G7:G46" si="3">IF(SUM(ROUNDDOWN(E7/F7,0))=0, 1, SUM(ROUNDDOWN(E7/F7,0)))</f>
        <v>10</v>
      </c>
      <c r="H7" s="32">
        <f t="shared" si="1"/>
        <v>0</v>
      </c>
      <c r="I7" s="32">
        <f t="shared" si="2"/>
        <v>0</v>
      </c>
      <c r="J7" s="30">
        <f t="shared" ref="J7:J46" si="4">VLOOKUP(I7,$L$6:$M$11,2)</f>
        <v>0</v>
      </c>
      <c r="K7" s="10"/>
      <c r="L7" s="35">
        <v>0.01</v>
      </c>
      <c r="M7" s="36">
        <v>9</v>
      </c>
    </row>
    <row r="8" spans="1:13" x14ac:dyDescent="0.25">
      <c r="A8" s="26" t="s">
        <v>19</v>
      </c>
      <c r="B8" s="40"/>
      <c r="C8" s="27">
        <v>85934</v>
      </c>
      <c r="D8" s="28">
        <v>0.3</v>
      </c>
      <c r="E8" s="29">
        <f t="shared" si="0"/>
        <v>25780.2</v>
      </c>
      <c r="F8" s="30">
        <v>16667</v>
      </c>
      <c r="G8" s="31">
        <f t="shared" si="3"/>
        <v>1</v>
      </c>
      <c r="H8" s="32">
        <f t="shared" si="1"/>
        <v>0</v>
      </c>
      <c r="I8" s="32">
        <f t="shared" si="2"/>
        <v>0</v>
      </c>
      <c r="J8" s="30">
        <f t="shared" si="4"/>
        <v>0</v>
      </c>
      <c r="K8" s="10"/>
      <c r="L8" s="35">
        <v>0.251</v>
      </c>
      <c r="M8" s="36">
        <v>14</v>
      </c>
    </row>
    <row r="9" spans="1:13" x14ac:dyDescent="0.25">
      <c r="A9" s="26" t="s">
        <v>13</v>
      </c>
      <c r="B9" s="40"/>
      <c r="C9" s="27">
        <v>209826</v>
      </c>
      <c r="D9" s="28">
        <v>0.3</v>
      </c>
      <c r="E9" s="29">
        <f t="shared" si="0"/>
        <v>62947.799999999996</v>
      </c>
      <c r="F9" s="30">
        <v>10000</v>
      </c>
      <c r="G9" s="31">
        <f t="shared" si="3"/>
        <v>6</v>
      </c>
      <c r="H9" s="32">
        <f t="shared" si="1"/>
        <v>0</v>
      </c>
      <c r="I9" s="32">
        <f t="shared" si="2"/>
        <v>0</v>
      </c>
      <c r="J9" s="30">
        <f t="shared" si="4"/>
        <v>0</v>
      </c>
      <c r="K9" s="10"/>
      <c r="L9" s="35">
        <v>0.501</v>
      </c>
      <c r="M9" s="36">
        <v>19</v>
      </c>
    </row>
    <row r="10" spans="1:13" x14ac:dyDescent="0.25">
      <c r="A10" s="26" t="s">
        <v>20</v>
      </c>
      <c r="B10" s="40"/>
      <c r="C10" s="27">
        <v>209826</v>
      </c>
      <c r="D10" s="28">
        <v>0.3</v>
      </c>
      <c r="E10" s="29">
        <f t="shared" si="0"/>
        <v>62947.799999999996</v>
      </c>
      <c r="F10" s="30">
        <v>10000</v>
      </c>
      <c r="G10" s="31">
        <f t="shared" si="3"/>
        <v>6</v>
      </c>
      <c r="H10" s="32">
        <f t="shared" si="1"/>
        <v>0</v>
      </c>
      <c r="I10" s="32">
        <f t="shared" si="2"/>
        <v>0</v>
      </c>
      <c r="J10" s="30">
        <f t="shared" si="4"/>
        <v>0</v>
      </c>
      <c r="K10" s="10"/>
      <c r="L10" s="35">
        <v>0.751</v>
      </c>
      <c r="M10" s="36">
        <v>24</v>
      </c>
    </row>
    <row r="11" spans="1:13" x14ac:dyDescent="0.25">
      <c r="A11" s="26" t="s">
        <v>21</v>
      </c>
      <c r="B11" s="40"/>
      <c r="C11" s="27">
        <v>209826</v>
      </c>
      <c r="D11" s="28">
        <v>0.3</v>
      </c>
      <c r="E11" s="29">
        <f t="shared" si="0"/>
        <v>62947.799999999996</v>
      </c>
      <c r="F11" s="30">
        <v>7900</v>
      </c>
      <c r="G11" s="31">
        <f t="shared" si="3"/>
        <v>7</v>
      </c>
      <c r="H11" s="32">
        <f t="shared" si="1"/>
        <v>0</v>
      </c>
      <c r="I11" s="32">
        <f t="shared" si="2"/>
        <v>0</v>
      </c>
      <c r="J11" s="30">
        <f t="shared" si="4"/>
        <v>0</v>
      </c>
      <c r="K11" s="10"/>
      <c r="L11" s="11"/>
    </row>
    <row r="12" spans="1:13" x14ac:dyDescent="0.25">
      <c r="A12" s="26" t="s">
        <v>9</v>
      </c>
      <c r="B12" s="40"/>
      <c r="C12" s="27">
        <v>123891</v>
      </c>
      <c r="D12" s="28">
        <v>0.3</v>
      </c>
      <c r="E12" s="29">
        <f t="shared" si="0"/>
        <v>37167.299999999996</v>
      </c>
      <c r="F12" s="30">
        <v>25000</v>
      </c>
      <c r="G12" s="31">
        <f t="shared" si="3"/>
        <v>1</v>
      </c>
      <c r="H12" s="32">
        <f t="shared" si="1"/>
        <v>0</v>
      </c>
      <c r="I12" s="32">
        <f t="shared" si="2"/>
        <v>0</v>
      </c>
      <c r="J12" s="30">
        <f t="shared" si="4"/>
        <v>0</v>
      </c>
      <c r="K12" s="10"/>
      <c r="L12" s="11"/>
    </row>
    <row r="13" spans="1:13" x14ac:dyDescent="0.25">
      <c r="A13" s="26" t="s">
        <v>22</v>
      </c>
      <c r="B13" s="40"/>
      <c r="C13" s="27">
        <v>85934</v>
      </c>
      <c r="D13" s="28">
        <v>0.3</v>
      </c>
      <c r="E13" s="29">
        <f t="shared" si="0"/>
        <v>25780.2</v>
      </c>
      <c r="F13" s="30">
        <v>20000</v>
      </c>
      <c r="G13" s="31">
        <f t="shared" si="3"/>
        <v>1</v>
      </c>
      <c r="H13" s="32">
        <f t="shared" si="1"/>
        <v>0</v>
      </c>
      <c r="I13" s="32">
        <f t="shared" si="2"/>
        <v>0</v>
      </c>
      <c r="J13" s="30">
        <f t="shared" si="4"/>
        <v>0</v>
      </c>
      <c r="K13" s="10"/>
      <c r="L13" s="11"/>
    </row>
    <row r="14" spans="1:13" x14ac:dyDescent="0.25">
      <c r="A14" s="26" t="s">
        <v>23</v>
      </c>
      <c r="B14" s="40"/>
      <c r="C14" s="27">
        <v>209826</v>
      </c>
      <c r="D14" s="28">
        <v>0.3</v>
      </c>
      <c r="E14" s="29">
        <f t="shared" si="0"/>
        <v>62947.799999999996</v>
      </c>
      <c r="F14" s="30">
        <v>8333</v>
      </c>
      <c r="G14" s="31">
        <f t="shared" si="3"/>
        <v>7</v>
      </c>
      <c r="H14" s="32">
        <f t="shared" si="1"/>
        <v>0</v>
      </c>
      <c r="I14" s="32">
        <f t="shared" si="2"/>
        <v>0</v>
      </c>
      <c r="J14" s="30">
        <f t="shared" si="4"/>
        <v>0</v>
      </c>
      <c r="K14" s="10"/>
      <c r="L14" s="11"/>
    </row>
    <row r="15" spans="1:13" x14ac:dyDescent="0.25">
      <c r="A15" s="26" t="s">
        <v>24</v>
      </c>
      <c r="B15" s="40"/>
      <c r="C15" s="27">
        <v>209826</v>
      </c>
      <c r="D15" s="28">
        <v>0.3</v>
      </c>
      <c r="E15" s="29">
        <f t="shared" si="0"/>
        <v>62947.799999999996</v>
      </c>
      <c r="F15" s="30">
        <v>3500</v>
      </c>
      <c r="G15" s="31">
        <f t="shared" si="3"/>
        <v>17</v>
      </c>
      <c r="H15" s="32">
        <f t="shared" si="1"/>
        <v>0</v>
      </c>
      <c r="I15" s="32">
        <f t="shared" si="2"/>
        <v>0</v>
      </c>
      <c r="J15" s="30">
        <f t="shared" si="4"/>
        <v>0</v>
      </c>
      <c r="K15" s="10"/>
      <c r="L15" s="11"/>
    </row>
    <row r="16" spans="1:13" x14ac:dyDescent="0.25">
      <c r="A16" s="26" t="s">
        <v>25</v>
      </c>
      <c r="B16" s="40"/>
      <c r="C16" s="27">
        <v>209826</v>
      </c>
      <c r="D16" s="28">
        <v>0.3</v>
      </c>
      <c r="E16" s="29">
        <f t="shared" si="0"/>
        <v>62947.799999999996</v>
      </c>
      <c r="F16" s="30">
        <v>6250</v>
      </c>
      <c r="G16" s="31">
        <f t="shared" si="3"/>
        <v>10</v>
      </c>
      <c r="H16" s="32">
        <f t="shared" si="1"/>
        <v>0</v>
      </c>
      <c r="I16" s="32">
        <f t="shared" si="2"/>
        <v>0</v>
      </c>
      <c r="J16" s="30">
        <f t="shared" si="4"/>
        <v>0</v>
      </c>
    </row>
    <row r="17" spans="1:11" x14ac:dyDescent="0.25">
      <c r="A17" s="26" t="s">
        <v>26</v>
      </c>
      <c r="B17" s="40"/>
      <c r="C17" s="27">
        <v>209826</v>
      </c>
      <c r="D17" s="28">
        <v>0.3</v>
      </c>
      <c r="E17" s="29">
        <f t="shared" si="0"/>
        <v>62947.799999999996</v>
      </c>
      <c r="F17" s="30">
        <v>3000</v>
      </c>
      <c r="G17" s="31">
        <f t="shared" si="3"/>
        <v>20</v>
      </c>
      <c r="H17" s="32">
        <f t="shared" si="1"/>
        <v>0</v>
      </c>
      <c r="I17" s="32">
        <f t="shared" si="2"/>
        <v>0</v>
      </c>
      <c r="J17" s="30">
        <f t="shared" si="4"/>
        <v>0</v>
      </c>
      <c r="K17" s="3"/>
    </row>
    <row r="18" spans="1:11" x14ac:dyDescent="0.25">
      <c r="A18" s="26" t="s">
        <v>27</v>
      </c>
      <c r="B18" s="40"/>
      <c r="C18" s="27">
        <v>209826</v>
      </c>
      <c r="D18" s="28">
        <v>0.3</v>
      </c>
      <c r="E18" s="29">
        <f t="shared" si="0"/>
        <v>62947.799999999996</v>
      </c>
      <c r="F18" s="30">
        <v>33400</v>
      </c>
      <c r="G18" s="31">
        <f t="shared" si="3"/>
        <v>1</v>
      </c>
      <c r="H18" s="32">
        <f t="shared" si="1"/>
        <v>0</v>
      </c>
      <c r="I18" s="32">
        <f t="shared" si="2"/>
        <v>0</v>
      </c>
      <c r="J18" s="30">
        <f t="shared" si="4"/>
        <v>0</v>
      </c>
    </row>
    <row r="19" spans="1:11" x14ac:dyDescent="0.25">
      <c r="A19" s="26" t="s">
        <v>28</v>
      </c>
      <c r="B19" s="40"/>
      <c r="C19" s="27">
        <v>123891</v>
      </c>
      <c r="D19" s="28">
        <v>0.3</v>
      </c>
      <c r="E19" s="29">
        <f t="shared" si="0"/>
        <v>37167.299999999996</v>
      </c>
      <c r="F19" s="30">
        <v>11100</v>
      </c>
      <c r="G19" s="31">
        <f t="shared" si="3"/>
        <v>3</v>
      </c>
      <c r="H19" s="32">
        <f t="shared" si="1"/>
        <v>0</v>
      </c>
      <c r="I19" s="32">
        <f t="shared" si="2"/>
        <v>0</v>
      </c>
      <c r="J19" s="30">
        <f t="shared" si="4"/>
        <v>0</v>
      </c>
    </row>
    <row r="20" spans="1:11" x14ac:dyDescent="0.25">
      <c r="A20" s="26" t="s">
        <v>29</v>
      </c>
      <c r="B20" s="40"/>
      <c r="C20" s="27">
        <v>85934</v>
      </c>
      <c r="D20" s="28">
        <v>0.3</v>
      </c>
      <c r="E20" s="29">
        <f t="shared" si="0"/>
        <v>25780.2</v>
      </c>
      <c r="F20" s="30">
        <v>39600</v>
      </c>
      <c r="G20" s="31">
        <f t="shared" si="3"/>
        <v>1</v>
      </c>
      <c r="H20" s="32">
        <f>IF(ISERROR(SUM(B20/G20)), 0, SUM(B20/G20))</f>
        <v>0</v>
      </c>
      <c r="I20" s="32">
        <f t="shared" si="2"/>
        <v>0</v>
      </c>
      <c r="J20" s="30">
        <f t="shared" si="4"/>
        <v>0</v>
      </c>
    </row>
    <row r="21" spans="1:11" x14ac:dyDescent="0.25">
      <c r="A21" s="26" t="s">
        <v>30</v>
      </c>
      <c r="B21" s="40"/>
      <c r="C21" s="27">
        <v>123891</v>
      </c>
      <c r="D21" s="28">
        <v>0.3</v>
      </c>
      <c r="E21" s="29">
        <f t="shared" si="0"/>
        <v>37167.299999999996</v>
      </c>
      <c r="F21" s="30">
        <v>8300</v>
      </c>
      <c r="G21" s="31">
        <f t="shared" si="3"/>
        <v>4</v>
      </c>
      <c r="H21" s="32">
        <f t="shared" ref="H21:H26" si="5">IF(ISERROR(SUM(B21/G21)), 0, SUM(B21/G21))</f>
        <v>0</v>
      </c>
      <c r="I21" s="32">
        <f t="shared" si="2"/>
        <v>0</v>
      </c>
      <c r="J21" s="30">
        <f t="shared" si="4"/>
        <v>0</v>
      </c>
    </row>
    <row r="22" spans="1:11" x14ac:dyDescent="0.25">
      <c r="A22" s="26" t="s">
        <v>31</v>
      </c>
      <c r="B22" s="40"/>
      <c r="C22" s="27">
        <v>85934</v>
      </c>
      <c r="D22" s="28">
        <v>0.3</v>
      </c>
      <c r="E22" s="29">
        <f t="shared" si="0"/>
        <v>25780.2</v>
      </c>
      <c r="F22" s="30">
        <v>22800</v>
      </c>
      <c r="G22" s="31">
        <f t="shared" si="3"/>
        <v>1</v>
      </c>
      <c r="H22" s="32">
        <f t="shared" si="5"/>
        <v>0</v>
      </c>
      <c r="I22" s="32">
        <f t="shared" si="2"/>
        <v>0</v>
      </c>
      <c r="J22" s="30">
        <f t="shared" si="4"/>
        <v>0</v>
      </c>
    </row>
    <row r="23" spans="1:11" x14ac:dyDescent="0.25">
      <c r="A23" s="26" t="s">
        <v>32</v>
      </c>
      <c r="B23" s="40"/>
      <c r="C23" s="27">
        <v>209826</v>
      </c>
      <c r="D23" s="28">
        <v>0.3</v>
      </c>
      <c r="E23" s="29">
        <f t="shared" si="0"/>
        <v>62947.799999999996</v>
      </c>
      <c r="F23" s="30">
        <v>10000</v>
      </c>
      <c r="G23" s="31">
        <f t="shared" si="3"/>
        <v>6</v>
      </c>
      <c r="H23" s="32">
        <f t="shared" si="5"/>
        <v>0</v>
      </c>
      <c r="I23" s="32">
        <f t="shared" si="2"/>
        <v>0</v>
      </c>
      <c r="J23" s="30">
        <f t="shared" si="4"/>
        <v>0</v>
      </c>
    </row>
    <row r="24" spans="1:11" x14ac:dyDescent="0.25">
      <c r="A24" s="26" t="s">
        <v>11</v>
      </c>
      <c r="B24" s="40"/>
      <c r="C24" s="27">
        <v>209826</v>
      </c>
      <c r="D24" s="28">
        <v>0.3</v>
      </c>
      <c r="E24" s="29">
        <f t="shared" si="0"/>
        <v>62947.799999999996</v>
      </c>
      <c r="F24" s="30">
        <v>1500</v>
      </c>
      <c r="G24" s="31">
        <f t="shared" si="3"/>
        <v>41</v>
      </c>
      <c r="H24" s="32">
        <f t="shared" si="5"/>
        <v>0</v>
      </c>
      <c r="I24" s="32">
        <f t="shared" si="2"/>
        <v>0</v>
      </c>
      <c r="J24" s="30">
        <f t="shared" si="4"/>
        <v>0</v>
      </c>
    </row>
    <row r="25" spans="1:11" x14ac:dyDescent="0.25">
      <c r="A25" s="26" t="s">
        <v>33</v>
      </c>
      <c r="B25" s="40"/>
      <c r="C25" s="27">
        <v>209826</v>
      </c>
      <c r="D25" s="28">
        <v>0.3</v>
      </c>
      <c r="E25" s="29">
        <f t="shared" si="0"/>
        <v>62947.799999999996</v>
      </c>
      <c r="F25" s="30">
        <v>5200</v>
      </c>
      <c r="G25" s="31">
        <f t="shared" si="3"/>
        <v>12</v>
      </c>
      <c r="H25" s="32">
        <f t="shared" si="5"/>
        <v>0</v>
      </c>
      <c r="I25" s="32">
        <f t="shared" si="2"/>
        <v>0</v>
      </c>
      <c r="J25" s="30">
        <f t="shared" si="4"/>
        <v>0</v>
      </c>
    </row>
    <row r="26" spans="1:11" x14ac:dyDescent="0.25">
      <c r="A26" s="26" t="s">
        <v>34</v>
      </c>
      <c r="B26" s="40"/>
      <c r="C26" s="27">
        <v>209826</v>
      </c>
      <c r="D26" s="28">
        <v>0.3</v>
      </c>
      <c r="E26" s="29">
        <f t="shared" si="0"/>
        <v>62947.799999999996</v>
      </c>
      <c r="F26" s="30">
        <v>4100</v>
      </c>
      <c r="G26" s="31">
        <f t="shared" si="3"/>
        <v>15</v>
      </c>
      <c r="H26" s="32">
        <f t="shared" si="5"/>
        <v>0</v>
      </c>
      <c r="I26" s="32">
        <f t="shared" si="2"/>
        <v>0</v>
      </c>
      <c r="J26" s="30">
        <f t="shared" si="4"/>
        <v>0</v>
      </c>
    </row>
    <row r="27" spans="1:11" x14ac:dyDescent="0.25">
      <c r="A27" s="26" t="s">
        <v>53</v>
      </c>
      <c r="B27" s="40"/>
      <c r="C27" s="27">
        <v>209826</v>
      </c>
      <c r="D27" s="28">
        <v>0.3</v>
      </c>
      <c r="E27" s="29">
        <f t="shared" si="0"/>
        <v>62947.799999999996</v>
      </c>
      <c r="F27" s="30">
        <v>1700</v>
      </c>
      <c r="G27" s="31">
        <f t="shared" si="3"/>
        <v>37</v>
      </c>
      <c r="H27" s="32">
        <f t="shared" si="1"/>
        <v>0</v>
      </c>
      <c r="I27" s="32">
        <f t="shared" si="2"/>
        <v>0</v>
      </c>
      <c r="J27" s="30">
        <f t="shared" si="4"/>
        <v>0</v>
      </c>
    </row>
    <row r="28" spans="1:11" x14ac:dyDescent="0.25">
      <c r="A28" s="26" t="s">
        <v>35</v>
      </c>
      <c r="B28" s="40"/>
      <c r="C28" s="27">
        <v>209826</v>
      </c>
      <c r="D28" s="28">
        <v>0.3</v>
      </c>
      <c r="E28" s="29">
        <f t="shared" si="0"/>
        <v>62947.799999999996</v>
      </c>
      <c r="F28" s="30">
        <v>5000</v>
      </c>
      <c r="G28" s="31">
        <f t="shared" si="3"/>
        <v>12</v>
      </c>
      <c r="H28" s="32">
        <f t="shared" si="1"/>
        <v>0</v>
      </c>
      <c r="I28" s="32">
        <f t="shared" si="2"/>
        <v>0</v>
      </c>
      <c r="J28" s="30">
        <f t="shared" si="4"/>
        <v>0</v>
      </c>
    </row>
    <row r="29" spans="1:11" x14ac:dyDescent="0.25">
      <c r="A29" s="26" t="s">
        <v>36</v>
      </c>
      <c r="B29" s="40"/>
      <c r="C29" s="27">
        <v>209826</v>
      </c>
      <c r="D29" s="28">
        <v>0.3</v>
      </c>
      <c r="E29" s="29">
        <f t="shared" si="0"/>
        <v>62947.799999999996</v>
      </c>
      <c r="F29" s="30">
        <v>3500</v>
      </c>
      <c r="G29" s="31">
        <f t="shared" si="3"/>
        <v>17</v>
      </c>
      <c r="H29" s="32">
        <f t="shared" si="1"/>
        <v>0</v>
      </c>
      <c r="I29" s="32">
        <f t="shared" si="2"/>
        <v>0</v>
      </c>
      <c r="J29" s="30">
        <f t="shared" si="4"/>
        <v>0</v>
      </c>
    </row>
    <row r="30" spans="1:11" ht="30" x14ac:dyDescent="0.25">
      <c r="A30" s="26" t="s">
        <v>37</v>
      </c>
      <c r="B30" s="40"/>
      <c r="C30" s="27">
        <v>85934</v>
      </c>
      <c r="D30" s="28">
        <v>0.3</v>
      </c>
      <c r="E30" s="29">
        <f t="shared" si="0"/>
        <v>25780.2</v>
      </c>
      <c r="F30" s="30">
        <v>1500</v>
      </c>
      <c r="G30" s="31">
        <f t="shared" si="3"/>
        <v>17</v>
      </c>
      <c r="H30" s="32">
        <f t="shared" si="1"/>
        <v>0</v>
      </c>
      <c r="I30" s="32">
        <f t="shared" si="2"/>
        <v>0</v>
      </c>
      <c r="J30" s="30">
        <f t="shared" si="4"/>
        <v>0</v>
      </c>
    </row>
    <row r="31" spans="1:11" x14ac:dyDescent="0.25">
      <c r="A31" s="26" t="s">
        <v>38</v>
      </c>
      <c r="B31" s="40"/>
      <c r="C31" s="27">
        <v>209826</v>
      </c>
      <c r="D31" s="28">
        <v>0.3</v>
      </c>
      <c r="E31" s="29">
        <f t="shared" si="0"/>
        <v>62947.799999999996</v>
      </c>
      <c r="F31" s="30">
        <v>2500</v>
      </c>
      <c r="G31" s="31">
        <f t="shared" si="3"/>
        <v>25</v>
      </c>
      <c r="H31" s="32">
        <f t="shared" si="1"/>
        <v>0</v>
      </c>
      <c r="I31" s="32">
        <f t="shared" si="2"/>
        <v>0</v>
      </c>
      <c r="J31" s="30">
        <f t="shared" si="4"/>
        <v>0</v>
      </c>
    </row>
    <row r="32" spans="1:11" x14ac:dyDescent="0.25">
      <c r="A32" s="26" t="s">
        <v>39</v>
      </c>
      <c r="B32" s="40"/>
      <c r="C32" s="27">
        <v>209826</v>
      </c>
      <c r="D32" s="28">
        <v>0.3</v>
      </c>
      <c r="E32" s="29">
        <f t="shared" si="0"/>
        <v>62947.799999999996</v>
      </c>
      <c r="F32" s="30">
        <v>5200</v>
      </c>
      <c r="G32" s="31">
        <f t="shared" si="3"/>
        <v>12</v>
      </c>
      <c r="H32" s="32">
        <f t="shared" si="1"/>
        <v>0</v>
      </c>
      <c r="I32" s="32">
        <f t="shared" si="2"/>
        <v>0</v>
      </c>
      <c r="J32" s="30">
        <f t="shared" si="4"/>
        <v>0</v>
      </c>
    </row>
    <row r="33" spans="1:10" x14ac:dyDescent="0.25">
      <c r="A33" s="26" t="s">
        <v>12</v>
      </c>
      <c r="B33" s="40"/>
      <c r="C33" s="27">
        <v>209826</v>
      </c>
      <c r="D33" s="28">
        <v>0.3</v>
      </c>
      <c r="E33" s="29">
        <f t="shared" si="0"/>
        <v>62947.799999999996</v>
      </c>
      <c r="F33" s="30">
        <v>7600</v>
      </c>
      <c r="G33" s="31">
        <f t="shared" si="3"/>
        <v>8</v>
      </c>
      <c r="H33" s="32">
        <f t="shared" si="1"/>
        <v>0</v>
      </c>
      <c r="I33" s="32">
        <f t="shared" si="2"/>
        <v>0</v>
      </c>
      <c r="J33" s="30">
        <f t="shared" si="4"/>
        <v>0</v>
      </c>
    </row>
    <row r="34" spans="1:10" x14ac:dyDescent="0.25">
      <c r="A34" s="26" t="s">
        <v>40</v>
      </c>
      <c r="B34" s="40"/>
      <c r="C34" s="27">
        <v>209826</v>
      </c>
      <c r="D34" s="28">
        <v>0.3</v>
      </c>
      <c r="E34" s="29">
        <f t="shared" si="0"/>
        <v>62947.799999999996</v>
      </c>
      <c r="F34" s="30">
        <v>14400</v>
      </c>
      <c r="G34" s="31">
        <f t="shared" si="3"/>
        <v>4</v>
      </c>
      <c r="H34" s="32">
        <f t="shared" si="1"/>
        <v>0</v>
      </c>
      <c r="I34" s="32">
        <f t="shared" si="2"/>
        <v>0</v>
      </c>
      <c r="J34" s="30">
        <f t="shared" si="4"/>
        <v>0</v>
      </c>
    </row>
    <row r="35" spans="1:10" x14ac:dyDescent="0.25">
      <c r="A35" s="26" t="s">
        <v>41</v>
      </c>
      <c r="B35" s="40"/>
      <c r="C35" s="27">
        <v>123891</v>
      </c>
      <c r="D35" s="28">
        <v>0.3</v>
      </c>
      <c r="E35" s="29">
        <f t="shared" si="0"/>
        <v>37167.299999999996</v>
      </c>
      <c r="F35" s="30">
        <v>1500</v>
      </c>
      <c r="G35" s="31">
        <f t="shared" si="3"/>
        <v>24</v>
      </c>
      <c r="H35" s="32">
        <f t="shared" si="1"/>
        <v>0</v>
      </c>
      <c r="I35" s="32">
        <f t="shared" si="2"/>
        <v>0</v>
      </c>
      <c r="J35" s="30">
        <f t="shared" si="4"/>
        <v>0</v>
      </c>
    </row>
    <row r="36" spans="1:10" x14ac:dyDescent="0.25">
      <c r="A36" s="26" t="s">
        <v>42</v>
      </c>
      <c r="B36" s="40"/>
      <c r="C36" s="27">
        <v>85934</v>
      </c>
      <c r="D36" s="28">
        <v>0.3</v>
      </c>
      <c r="E36" s="29">
        <f t="shared" si="0"/>
        <v>25780.2</v>
      </c>
      <c r="F36" s="30">
        <v>1500</v>
      </c>
      <c r="G36" s="31">
        <f t="shared" si="3"/>
        <v>17</v>
      </c>
      <c r="H36" s="32">
        <f t="shared" si="1"/>
        <v>0</v>
      </c>
      <c r="I36" s="32">
        <f t="shared" si="2"/>
        <v>0</v>
      </c>
      <c r="J36" s="30">
        <f t="shared" si="4"/>
        <v>0</v>
      </c>
    </row>
    <row r="37" spans="1:10" x14ac:dyDescent="0.25">
      <c r="A37" s="26" t="s">
        <v>43</v>
      </c>
      <c r="B37" s="40"/>
      <c r="C37" s="27">
        <v>123891</v>
      </c>
      <c r="D37" s="28">
        <v>0.3</v>
      </c>
      <c r="E37" s="29">
        <f t="shared" si="0"/>
        <v>37167.299999999996</v>
      </c>
      <c r="F37" s="30">
        <v>1500</v>
      </c>
      <c r="G37" s="31">
        <f t="shared" si="3"/>
        <v>24</v>
      </c>
      <c r="H37" s="32">
        <f t="shared" si="1"/>
        <v>0</v>
      </c>
      <c r="I37" s="32">
        <f t="shared" si="2"/>
        <v>0</v>
      </c>
      <c r="J37" s="30">
        <f t="shared" si="4"/>
        <v>0</v>
      </c>
    </row>
    <row r="38" spans="1:10" x14ac:dyDescent="0.25">
      <c r="A38" s="26" t="s">
        <v>44</v>
      </c>
      <c r="B38" s="40"/>
      <c r="C38" s="27">
        <v>85934</v>
      </c>
      <c r="D38" s="28">
        <v>0.3</v>
      </c>
      <c r="E38" s="29">
        <f t="shared" si="0"/>
        <v>25780.2</v>
      </c>
      <c r="F38" s="30">
        <v>1500</v>
      </c>
      <c r="G38" s="31">
        <f t="shared" si="3"/>
        <v>17</v>
      </c>
      <c r="H38" s="32">
        <f t="shared" si="1"/>
        <v>0</v>
      </c>
      <c r="I38" s="32">
        <f t="shared" si="2"/>
        <v>0</v>
      </c>
      <c r="J38" s="30">
        <f t="shared" si="4"/>
        <v>0</v>
      </c>
    </row>
    <row r="39" spans="1:10" x14ac:dyDescent="0.25">
      <c r="A39" s="26" t="s">
        <v>45</v>
      </c>
      <c r="B39" s="40"/>
      <c r="C39" s="27">
        <v>123891</v>
      </c>
      <c r="D39" s="28">
        <v>0.3</v>
      </c>
      <c r="E39" s="29">
        <f t="shared" si="0"/>
        <v>37167.299999999996</v>
      </c>
      <c r="F39" s="30">
        <v>1500</v>
      </c>
      <c r="G39" s="31">
        <f t="shared" si="3"/>
        <v>24</v>
      </c>
      <c r="H39" s="32">
        <f t="shared" si="1"/>
        <v>0</v>
      </c>
      <c r="I39" s="32">
        <f t="shared" si="2"/>
        <v>0</v>
      </c>
      <c r="J39" s="30">
        <f t="shared" si="4"/>
        <v>0</v>
      </c>
    </row>
    <row r="40" spans="1:10" x14ac:dyDescent="0.25">
      <c r="A40" s="26" t="s">
        <v>46</v>
      </c>
      <c r="B40" s="40"/>
      <c r="C40" s="27">
        <v>85934</v>
      </c>
      <c r="D40" s="28">
        <v>0.3</v>
      </c>
      <c r="E40" s="29">
        <f t="shared" si="0"/>
        <v>25780.2</v>
      </c>
      <c r="F40" s="30">
        <v>1500</v>
      </c>
      <c r="G40" s="31">
        <f t="shared" si="3"/>
        <v>17</v>
      </c>
      <c r="H40" s="32">
        <f t="shared" si="1"/>
        <v>0</v>
      </c>
      <c r="I40" s="32">
        <f t="shared" si="2"/>
        <v>0</v>
      </c>
      <c r="J40" s="30">
        <f t="shared" si="4"/>
        <v>0</v>
      </c>
    </row>
    <row r="41" spans="1:10" x14ac:dyDescent="0.25">
      <c r="A41" s="26" t="s">
        <v>47</v>
      </c>
      <c r="B41" s="40"/>
      <c r="C41" s="27">
        <v>123891</v>
      </c>
      <c r="D41" s="28">
        <v>0.3</v>
      </c>
      <c r="E41" s="29">
        <f t="shared" si="0"/>
        <v>37167.299999999996</v>
      </c>
      <c r="F41" s="30">
        <v>8600</v>
      </c>
      <c r="G41" s="31">
        <f t="shared" si="3"/>
        <v>4</v>
      </c>
      <c r="H41" s="32">
        <f t="shared" si="1"/>
        <v>0</v>
      </c>
      <c r="I41" s="32">
        <f t="shared" si="2"/>
        <v>0</v>
      </c>
      <c r="J41" s="30">
        <f t="shared" si="4"/>
        <v>0</v>
      </c>
    </row>
    <row r="42" spans="1:10" x14ac:dyDescent="0.25">
      <c r="A42" s="26" t="s">
        <v>48</v>
      </c>
      <c r="B42" s="40"/>
      <c r="C42" s="27">
        <v>85934</v>
      </c>
      <c r="D42" s="28">
        <v>0.3</v>
      </c>
      <c r="E42" s="29">
        <f t="shared" si="0"/>
        <v>25780.2</v>
      </c>
      <c r="F42" s="30">
        <v>1500</v>
      </c>
      <c r="G42" s="31">
        <f t="shared" si="3"/>
        <v>17</v>
      </c>
      <c r="H42" s="32">
        <f t="shared" si="1"/>
        <v>0</v>
      </c>
      <c r="I42" s="32">
        <f t="shared" si="2"/>
        <v>0</v>
      </c>
      <c r="J42" s="30">
        <f t="shared" si="4"/>
        <v>0</v>
      </c>
    </row>
    <row r="43" spans="1:10" x14ac:dyDescent="0.25">
      <c r="A43" s="26" t="s">
        <v>49</v>
      </c>
      <c r="B43" s="40"/>
      <c r="C43" s="27">
        <v>209826</v>
      </c>
      <c r="D43" s="28">
        <v>0.3</v>
      </c>
      <c r="E43" s="29">
        <f t="shared" si="0"/>
        <v>62947.799999999996</v>
      </c>
      <c r="F43" s="30">
        <v>10000</v>
      </c>
      <c r="G43" s="31">
        <f t="shared" si="3"/>
        <v>6</v>
      </c>
      <c r="H43" s="32">
        <f t="shared" si="1"/>
        <v>0</v>
      </c>
      <c r="I43" s="32">
        <f t="shared" si="2"/>
        <v>0</v>
      </c>
      <c r="J43" s="30">
        <f t="shared" si="4"/>
        <v>0</v>
      </c>
    </row>
    <row r="44" spans="1:10" ht="30" x14ac:dyDescent="0.25">
      <c r="A44" s="26" t="s">
        <v>50</v>
      </c>
      <c r="B44" s="40"/>
      <c r="C44" s="27">
        <v>123891</v>
      </c>
      <c r="D44" s="28">
        <v>0.3</v>
      </c>
      <c r="E44" s="29">
        <f t="shared" si="0"/>
        <v>37167.299999999996</v>
      </c>
      <c r="F44" s="30">
        <v>1500</v>
      </c>
      <c r="G44" s="31">
        <f t="shared" si="3"/>
        <v>24</v>
      </c>
      <c r="H44" s="32">
        <f t="shared" si="1"/>
        <v>0</v>
      </c>
      <c r="I44" s="32">
        <f t="shared" si="2"/>
        <v>0</v>
      </c>
      <c r="J44" s="30">
        <f t="shared" si="4"/>
        <v>0</v>
      </c>
    </row>
    <row r="45" spans="1:10" ht="30" x14ac:dyDescent="0.25">
      <c r="A45" s="26" t="s">
        <v>51</v>
      </c>
      <c r="B45" s="40"/>
      <c r="C45" s="27">
        <v>85934</v>
      </c>
      <c r="D45" s="28">
        <v>0.3</v>
      </c>
      <c r="E45" s="29">
        <f t="shared" si="0"/>
        <v>25780.2</v>
      </c>
      <c r="F45" s="30">
        <v>7100</v>
      </c>
      <c r="G45" s="31">
        <f t="shared" si="3"/>
        <v>3</v>
      </c>
      <c r="H45" s="32">
        <f t="shared" si="1"/>
        <v>0</v>
      </c>
      <c r="I45" s="32">
        <f t="shared" si="2"/>
        <v>0</v>
      </c>
      <c r="J45" s="30">
        <f t="shared" si="4"/>
        <v>0</v>
      </c>
    </row>
    <row r="46" spans="1:10" ht="30" x14ac:dyDescent="0.25">
      <c r="A46" s="26" t="s">
        <v>52</v>
      </c>
      <c r="B46" s="40"/>
      <c r="C46" s="27">
        <v>209826</v>
      </c>
      <c r="D46" s="28">
        <v>0.3</v>
      </c>
      <c r="E46" s="29">
        <f t="shared" si="0"/>
        <v>62947.799999999996</v>
      </c>
      <c r="F46" s="30">
        <v>1500</v>
      </c>
      <c r="G46" s="31">
        <f t="shared" si="3"/>
        <v>41</v>
      </c>
      <c r="H46" s="32">
        <f t="shared" si="1"/>
        <v>0</v>
      </c>
      <c r="I46" s="32">
        <f t="shared" si="2"/>
        <v>0</v>
      </c>
      <c r="J46" s="30">
        <f t="shared" si="4"/>
        <v>0</v>
      </c>
    </row>
  </sheetData>
  <sheetProtection algorithmName="SHA-512" hashValue="L8kEBKyKGcxlKiBgqjaTZW3PP3sdqSgyBZCDBedrS0p8MqdRb9S9hk+w/vSoco1K3ujwiiiZBtXLNogg2oBmHg==" saltValue="h55tHPAhYvBY/FTUIvt6xA==" spinCount="100000" sheet="1" objects="1" scenarios="1"/>
  <protectedRanges>
    <protectedRange algorithmName="SHA-512" hashValue="df0S9rxPfI5U7BmfendgJphl1hui1fKTJ13mWE2AgUied4scMcDEM7OiNPCePjb4eXsG1w0qhO1vjtL4mVpQ9w==" saltValue="3z2J2Xg+MThweFELs7+UVw==" spinCount="100000" sqref="B6:B46" name="Range1"/>
  </protectedRanges>
  <dataValidations count="1">
    <dataValidation type="whole" allowBlank="1" showInputMessage="1" showErrorMessage="1" sqref="B6:B46" xr:uid="{0304BEE9-55FD-4E18-A39F-93D932729A62}">
      <formula1>0</formula1>
      <formula2>10000000000000</formula2>
    </dataValidation>
  </dataValidations>
  <pageMargins left="0.25" right="0.25" top="0.75" bottom="0.75" header="0.3" footer="0.3"/>
  <pageSetup scale="66" orientation="landscape" r:id="rId1"/>
  <headerFooter>
    <oddHeader>&amp;C&amp;"Arial,Bold"&amp;14EXHIBIT A-5-b
SRC# 22 - MMA PROVIDER NETWORK AGREEMENTS/CONTRACTS
REGION C</oddHeader>
    <oddFooter>&amp;C&amp;"Arial,Bold"AHCA ITN 010-22/23, Attachment A, Exhibit A-5-b,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C9A0F-67E7-4F8B-A46E-0ED1C0001404}">
  <sheetPr>
    <pageSetUpPr fitToPage="1"/>
  </sheetPr>
  <dimension ref="A1:M46"/>
  <sheetViews>
    <sheetView showWhiteSpace="0" zoomScaleNormal="100" workbookViewId="0">
      <selection activeCell="L20" sqref="L20"/>
    </sheetView>
  </sheetViews>
  <sheetFormatPr defaultRowHeight="15" x14ac:dyDescent="0.25"/>
  <cols>
    <col min="1" max="1" width="35.140625" customWidth="1"/>
    <col min="2" max="2" width="12.85546875" style="1" customWidth="1"/>
    <col min="3" max="5" width="14.42578125" style="1" customWidth="1"/>
    <col min="6" max="6" width="9" customWidth="1"/>
    <col min="7" max="7" width="12.42578125" style="1" bestFit="1" customWidth="1"/>
    <col min="8" max="8" width="12.140625" style="1" customWidth="1"/>
    <col min="9" max="9" width="9" customWidth="1"/>
    <col min="12" max="12" width="33.5703125" style="1" customWidth="1"/>
  </cols>
  <sheetData>
    <row r="1" spans="1:13" x14ac:dyDescent="0.25">
      <c r="A1" s="39" t="s">
        <v>86</v>
      </c>
      <c r="B1" s="37">
        <f>SUM(J6:J46)</f>
        <v>0</v>
      </c>
      <c r="C1" s="4"/>
      <c r="D1" s="4"/>
      <c r="E1" s="4"/>
      <c r="F1" s="5"/>
      <c r="G1" s="6"/>
      <c r="H1" s="6"/>
      <c r="I1" s="5"/>
      <c r="J1" s="5"/>
      <c r="K1" s="5"/>
      <c r="L1" s="6"/>
      <c r="M1" s="5"/>
    </row>
    <row r="2" spans="1:13" x14ac:dyDescent="0.25">
      <c r="A2" s="39" t="s">
        <v>87</v>
      </c>
      <c r="B2" s="37">
        <v>984</v>
      </c>
      <c r="C2" s="7"/>
      <c r="D2" s="7"/>
      <c r="E2" s="6"/>
      <c r="F2" s="5"/>
      <c r="G2" s="6"/>
      <c r="H2" s="6"/>
      <c r="I2" s="5"/>
      <c r="J2" s="5"/>
      <c r="K2" s="5"/>
      <c r="L2" s="6"/>
      <c r="M2" s="5"/>
    </row>
    <row r="3" spans="1:13" x14ac:dyDescent="0.25">
      <c r="A3" s="39" t="s">
        <v>88</v>
      </c>
      <c r="B3" s="38">
        <f>B1/B2</f>
        <v>0</v>
      </c>
      <c r="C3" s="7"/>
      <c r="D3" s="7"/>
      <c r="E3" s="6"/>
      <c r="F3" s="5"/>
      <c r="G3" s="6"/>
      <c r="H3" s="6"/>
      <c r="I3" s="5"/>
      <c r="J3" s="5"/>
      <c r="K3" s="5"/>
      <c r="L3" s="6"/>
      <c r="M3" s="5"/>
    </row>
    <row r="4" spans="1:13" x14ac:dyDescent="0.25">
      <c r="A4" s="1"/>
      <c r="B4" s="6"/>
      <c r="C4" s="6"/>
      <c r="D4" s="6"/>
      <c r="E4" s="6"/>
      <c r="F4" s="5"/>
      <c r="G4" s="6"/>
      <c r="H4" s="6"/>
      <c r="I4" s="5"/>
      <c r="J4" s="5"/>
      <c r="K4" s="5"/>
      <c r="L4" s="6"/>
      <c r="M4" s="5"/>
    </row>
    <row r="5" spans="1:13" ht="45" x14ac:dyDescent="0.25">
      <c r="A5" s="2" t="s">
        <v>0</v>
      </c>
      <c r="B5" s="8" t="s">
        <v>14</v>
      </c>
      <c r="C5" s="2" t="s">
        <v>1</v>
      </c>
      <c r="D5" s="2" t="s">
        <v>2</v>
      </c>
      <c r="E5" s="2" t="s">
        <v>3</v>
      </c>
      <c r="F5" s="2" t="s">
        <v>4</v>
      </c>
      <c r="G5" s="2" t="s">
        <v>5</v>
      </c>
      <c r="H5" s="2" t="s">
        <v>15</v>
      </c>
      <c r="I5" s="2" t="s">
        <v>6</v>
      </c>
      <c r="J5" s="2" t="s">
        <v>7</v>
      </c>
      <c r="K5" s="9"/>
      <c r="L5" s="33" t="s">
        <v>16</v>
      </c>
      <c r="M5" s="34" t="s">
        <v>8</v>
      </c>
    </row>
    <row r="6" spans="1:13" ht="21" customHeight="1" x14ac:dyDescent="0.25">
      <c r="A6" s="26" t="s">
        <v>18</v>
      </c>
      <c r="B6" s="40"/>
      <c r="C6" s="27">
        <v>501765</v>
      </c>
      <c r="D6" s="28">
        <v>0.25</v>
      </c>
      <c r="E6" s="29">
        <f t="shared" ref="E6:E46" si="0">SUM(C6*D6)</f>
        <v>125441.25</v>
      </c>
      <c r="F6" s="30">
        <v>20000</v>
      </c>
      <c r="G6" s="31">
        <f>IF(SUM(ROUNDDOWN(E6/F6,0))=0, 1, SUM(ROUNDDOWN(E6/F6,0)))</f>
        <v>6</v>
      </c>
      <c r="H6" s="32">
        <f t="shared" ref="H6:H46" si="1">SUM(B6/G6)</f>
        <v>0</v>
      </c>
      <c r="I6" s="32">
        <f t="shared" ref="I6:I46" si="2">IF(H6&gt;100%,100%,H6)</f>
        <v>0</v>
      </c>
      <c r="J6" s="30">
        <f>VLOOKUP(I6,$L$6:$M$11,2)</f>
        <v>0</v>
      </c>
      <c r="K6" s="10"/>
      <c r="L6" s="35">
        <v>0</v>
      </c>
      <c r="M6" s="36">
        <v>0</v>
      </c>
    </row>
    <row r="7" spans="1:13" ht="12" customHeight="1" x14ac:dyDescent="0.25">
      <c r="A7" s="26" t="s">
        <v>10</v>
      </c>
      <c r="B7" s="40"/>
      <c r="C7" s="27">
        <v>280949</v>
      </c>
      <c r="D7" s="28">
        <v>0.25</v>
      </c>
      <c r="E7" s="29">
        <f t="shared" si="0"/>
        <v>70237.25</v>
      </c>
      <c r="F7" s="30">
        <v>3700</v>
      </c>
      <c r="G7" s="31">
        <f t="shared" ref="G7:G46" si="3">IF(SUM(ROUNDDOWN(E7/F7,0))=0, 1, SUM(ROUNDDOWN(E7/F7,0)))</f>
        <v>18</v>
      </c>
      <c r="H7" s="32">
        <f t="shared" si="1"/>
        <v>0</v>
      </c>
      <c r="I7" s="32">
        <f t="shared" si="2"/>
        <v>0</v>
      </c>
      <c r="J7" s="30">
        <f t="shared" ref="J7:J46" si="4">VLOOKUP(I7,$L$6:$M$11,2)</f>
        <v>0</v>
      </c>
      <c r="K7" s="10"/>
      <c r="L7" s="35">
        <v>0.01</v>
      </c>
      <c r="M7" s="36">
        <v>9</v>
      </c>
    </row>
    <row r="8" spans="1:13" x14ac:dyDescent="0.25">
      <c r="A8" s="26" t="s">
        <v>19</v>
      </c>
      <c r="B8" s="40"/>
      <c r="C8" s="27">
        <v>220816</v>
      </c>
      <c r="D8" s="28">
        <v>0.25</v>
      </c>
      <c r="E8" s="29">
        <f t="shared" si="0"/>
        <v>55204</v>
      </c>
      <c r="F8" s="30">
        <v>16667</v>
      </c>
      <c r="G8" s="31">
        <f t="shared" si="3"/>
        <v>3</v>
      </c>
      <c r="H8" s="32">
        <f t="shared" si="1"/>
        <v>0</v>
      </c>
      <c r="I8" s="32">
        <f t="shared" si="2"/>
        <v>0</v>
      </c>
      <c r="J8" s="30">
        <f t="shared" si="4"/>
        <v>0</v>
      </c>
      <c r="K8" s="10"/>
      <c r="L8" s="35">
        <v>0.251</v>
      </c>
      <c r="M8" s="36">
        <v>14</v>
      </c>
    </row>
    <row r="9" spans="1:13" x14ac:dyDescent="0.25">
      <c r="A9" s="26" t="s">
        <v>13</v>
      </c>
      <c r="B9" s="40"/>
      <c r="C9" s="27">
        <v>501765</v>
      </c>
      <c r="D9" s="28">
        <v>0.25</v>
      </c>
      <c r="E9" s="29">
        <f t="shared" si="0"/>
        <v>125441.25</v>
      </c>
      <c r="F9" s="30">
        <v>10000</v>
      </c>
      <c r="G9" s="31">
        <f t="shared" si="3"/>
        <v>12</v>
      </c>
      <c r="H9" s="32">
        <f t="shared" si="1"/>
        <v>0</v>
      </c>
      <c r="I9" s="32">
        <f t="shared" si="2"/>
        <v>0</v>
      </c>
      <c r="J9" s="30">
        <f t="shared" si="4"/>
        <v>0</v>
      </c>
      <c r="K9" s="10"/>
      <c r="L9" s="35">
        <v>0.501</v>
      </c>
      <c r="M9" s="36">
        <v>19</v>
      </c>
    </row>
    <row r="10" spans="1:13" x14ac:dyDescent="0.25">
      <c r="A10" s="26" t="s">
        <v>20</v>
      </c>
      <c r="B10" s="40"/>
      <c r="C10" s="27">
        <v>501765</v>
      </c>
      <c r="D10" s="28">
        <v>0.25</v>
      </c>
      <c r="E10" s="29">
        <f t="shared" si="0"/>
        <v>125441.25</v>
      </c>
      <c r="F10" s="30">
        <v>10000</v>
      </c>
      <c r="G10" s="31">
        <f t="shared" si="3"/>
        <v>12</v>
      </c>
      <c r="H10" s="32">
        <f t="shared" si="1"/>
        <v>0</v>
      </c>
      <c r="I10" s="32">
        <f t="shared" si="2"/>
        <v>0</v>
      </c>
      <c r="J10" s="30">
        <f t="shared" si="4"/>
        <v>0</v>
      </c>
      <c r="K10" s="10"/>
      <c r="L10" s="35">
        <v>0.751</v>
      </c>
      <c r="M10" s="36">
        <v>24</v>
      </c>
    </row>
    <row r="11" spans="1:13" x14ac:dyDescent="0.25">
      <c r="A11" s="26" t="s">
        <v>21</v>
      </c>
      <c r="B11" s="40"/>
      <c r="C11" s="27">
        <v>501765</v>
      </c>
      <c r="D11" s="28">
        <v>0.25</v>
      </c>
      <c r="E11" s="29">
        <f t="shared" si="0"/>
        <v>125441.25</v>
      </c>
      <c r="F11" s="30">
        <v>7900</v>
      </c>
      <c r="G11" s="31">
        <f t="shared" si="3"/>
        <v>15</v>
      </c>
      <c r="H11" s="32">
        <f t="shared" si="1"/>
        <v>0</v>
      </c>
      <c r="I11" s="32">
        <f t="shared" si="2"/>
        <v>0</v>
      </c>
      <c r="J11" s="30">
        <f t="shared" si="4"/>
        <v>0</v>
      </c>
      <c r="K11" s="10"/>
      <c r="L11" s="11"/>
    </row>
    <row r="12" spans="1:13" x14ac:dyDescent="0.25">
      <c r="A12" s="26" t="s">
        <v>9</v>
      </c>
      <c r="B12" s="40"/>
      <c r="C12" s="27">
        <v>280949</v>
      </c>
      <c r="D12" s="28">
        <v>0.25</v>
      </c>
      <c r="E12" s="29">
        <f t="shared" si="0"/>
        <v>70237.25</v>
      </c>
      <c r="F12" s="30">
        <v>25000</v>
      </c>
      <c r="G12" s="31">
        <f t="shared" si="3"/>
        <v>2</v>
      </c>
      <c r="H12" s="32">
        <f t="shared" si="1"/>
        <v>0</v>
      </c>
      <c r="I12" s="32">
        <f t="shared" si="2"/>
        <v>0</v>
      </c>
      <c r="J12" s="30">
        <f t="shared" si="4"/>
        <v>0</v>
      </c>
      <c r="K12" s="10"/>
      <c r="L12" s="11"/>
    </row>
    <row r="13" spans="1:13" x14ac:dyDescent="0.25">
      <c r="A13" s="26" t="s">
        <v>22</v>
      </c>
      <c r="B13" s="40"/>
      <c r="C13" s="27">
        <v>220816</v>
      </c>
      <c r="D13" s="28">
        <v>0.25</v>
      </c>
      <c r="E13" s="29">
        <f t="shared" si="0"/>
        <v>55204</v>
      </c>
      <c r="F13" s="30">
        <v>20000</v>
      </c>
      <c r="G13" s="31">
        <f t="shared" si="3"/>
        <v>2</v>
      </c>
      <c r="H13" s="32">
        <f t="shared" si="1"/>
        <v>0</v>
      </c>
      <c r="I13" s="32">
        <f t="shared" si="2"/>
        <v>0</v>
      </c>
      <c r="J13" s="30">
        <f t="shared" si="4"/>
        <v>0</v>
      </c>
      <c r="K13" s="10"/>
      <c r="L13" s="11"/>
    </row>
    <row r="14" spans="1:13" x14ac:dyDescent="0.25">
      <c r="A14" s="26" t="s">
        <v>23</v>
      </c>
      <c r="B14" s="40"/>
      <c r="C14" s="27">
        <v>501765</v>
      </c>
      <c r="D14" s="28">
        <v>0.25</v>
      </c>
      <c r="E14" s="29">
        <f t="shared" si="0"/>
        <v>125441.25</v>
      </c>
      <c r="F14" s="30">
        <v>8333</v>
      </c>
      <c r="G14" s="31">
        <f t="shared" si="3"/>
        <v>15</v>
      </c>
      <c r="H14" s="32">
        <f t="shared" si="1"/>
        <v>0</v>
      </c>
      <c r="I14" s="32">
        <f t="shared" si="2"/>
        <v>0</v>
      </c>
      <c r="J14" s="30">
        <f t="shared" si="4"/>
        <v>0</v>
      </c>
      <c r="K14" s="10"/>
      <c r="L14" s="11"/>
    </row>
    <row r="15" spans="1:13" x14ac:dyDescent="0.25">
      <c r="A15" s="26" t="s">
        <v>24</v>
      </c>
      <c r="B15" s="40"/>
      <c r="C15" s="27">
        <v>501765</v>
      </c>
      <c r="D15" s="28">
        <v>0.25</v>
      </c>
      <c r="E15" s="29">
        <f t="shared" si="0"/>
        <v>125441.25</v>
      </c>
      <c r="F15" s="30">
        <v>3500</v>
      </c>
      <c r="G15" s="31">
        <f t="shared" si="3"/>
        <v>35</v>
      </c>
      <c r="H15" s="32">
        <f t="shared" si="1"/>
        <v>0</v>
      </c>
      <c r="I15" s="32">
        <f t="shared" si="2"/>
        <v>0</v>
      </c>
      <c r="J15" s="30">
        <f t="shared" si="4"/>
        <v>0</v>
      </c>
      <c r="K15" s="10"/>
      <c r="L15" s="11"/>
    </row>
    <row r="16" spans="1:13" x14ac:dyDescent="0.25">
      <c r="A16" s="26" t="s">
        <v>25</v>
      </c>
      <c r="B16" s="40"/>
      <c r="C16" s="27">
        <v>501765</v>
      </c>
      <c r="D16" s="28">
        <v>0.25</v>
      </c>
      <c r="E16" s="29">
        <f t="shared" si="0"/>
        <v>125441.25</v>
      </c>
      <c r="F16" s="30">
        <v>6250</v>
      </c>
      <c r="G16" s="31">
        <f t="shared" si="3"/>
        <v>20</v>
      </c>
      <c r="H16" s="32">
        <f t="shared" si="1"/>
        <v>0</v>
      </c>
      <c r="I16" s="32">
        <f t="shared" si="2"/>
        <v>0</v>
      </c>
      <c r="J16" s="30">
        <f t="shared" si="4"/>
        <v>0</v>
      </c>
    </row>
    <row r="17" spans="1:11" x14ac:dyDescent="0.25">
      <c r="A17" s="26" t="s">
        <v>26</v>
      </c>
      <c r="B17" s="40"/>
      <c r="C17" s="27">
        <v>501765</v>
      </c>
      <c r="D17" s="28">
        <v>0.25</v>
      </c>
      <c r="E17" s="29">
        <f t="shared" si="0"/>
        <v>125441.25</v>
      </c>
      <c r="F17" s="30">
        <v>3000</v>
      </c>
      <c r="G17" s="31">
        <f t="shared" si="3"/>
        <v>41</v>
      </c>
      <c r="H17" s="32">
        <f t="shared" si="1"/>
        <v>0</v>
      </c>
      <c r="I17" s="32">
        <f t="shared" si="2"/>
        <v>0</v>
      </c>
      <c r="J17" s="30">
        <f t="shared" si="4"/>
        <v>0</v>
      </c>
      <c r="K17" s="3"/>
    </row>
    <row r="18" spans="1:11" x14ac:dyDescent="0.25">
      <c r="A18" s="26" t="s">
        <v>27</v>
      </c>
      <c r="B18" s="40"/>
      <c r="C18" s="27">
        <v>501765</v>
      </c>
      <c r="D18" s="28">
        <v>0.25</v>
      </c>
      <c r="E18" s="29">
        <f t="shared" si="0"/>
        <v>125441.25</v>
      </c>
      <c r="F18" s="30">
        <v>33400</v>
      </c>
      <c r="G18" s="31">
        <f t="shared" si="3"/>
        <v>3</v>
      </c>
      <c r="H18" s="32">
        <f t="shared" si="1"/>
        <v>0</v>
      </c>
      <c r="I18" s="32">
        <f t="shared" si="2"/>
        <v>0</v>
      </c>
      <c r="J18" s="30">
        <f t="shared" si="4"/>
        <v>0</v>
      </c>
    </row>
    <row r="19" spans="1:11" x14ac:dyDescent="0.25">
      <c r="A19" s="26" t="s">
        <v>28</v>
      </c>
      <c r="B19" s="40"/>
      <c r="C19" s="27">
        <v>280949</v>
      </c>
      <c r="D19" s="28">
        <v>0.25</v>
      </c>
      <c r="E19" s="29">
        <f t="shared" si="0"/>
        <v>70237.25</v>
      </c>
      <c r="F19" s="30">
        <v>11100</v>
      </c>
      <c r="G19" s="31">
        <f t="shared" si="3"/>
        <v>6</v>
      </c>
      <c r="H19" s="32">
        <f t="shared" si="1"/>
        <v>0</v>
      </c>
      <c r="I19" s="32">
        <f t="shared" si="2"/>
        <v>0</v>
      </c>
      <c r="J19" s="30">
        <f t="shared" si="4"/>
        <v>0</v>
      </c>
    </row>
    <row r="20" spans="1:11" x14ac:dyDescent="0.25">
      <c r="A20" s="26" t="s">
        <v>29</v>
      </c>
      <c r="B20" s="40"/>
      <c r="C20" s="27">
        <v>220816</v>
      </c>
      <c r="D20" s="28">
        <v>0.25</v>
      </c>
      <c r="E20" s="29">
        <f t="shared" si="0"/>
        <v>55204</v>
      </c>
      <c r="F20" s="30">
        <v>39600</v>
      </c>
      <c r="G20" s="31">
        <f t="shared" si="3"/>
        <v>1</v>
      </c>
      <c r="H20" s="32">
        <f t="shared" si="1"/>
        <v>0</v>
      </c>
      <c r="I20" s="32">
        <f t="shared" si="2"/>
        <v>0</v>
      </c>
      <c r="J20" s="30">
        <f t="shared" si="4"/>
        <v>0</v>
      </c>
    </row>
    <row r="21" spans="1:11" x14ac:dyDescent="0.25">
      <c r="A21" s="26" t="s">
        <v>30</v>
      </c>
      <c r="B21" s="40"/>
      <c r="C21" s="27">
        <v>280949</v>
      </c>
      <c r="D21" s="28">
        <v>0.25</v>
      </c>
      <c r="E21" s="29">
        <f t="shared" si="0"/>
        <v>70237.25</v>
      </c>
      <c r="F21" s="30">
        <v>8300</v>
      </c>
      <c r="G21" s="31">
        <f t="shared" si="3"/>
        <v>8</v>
      </c>
      <c r="H21" s="32">
        <f t="shared" si="1"/>
        <v>0</v>
      </c>
      <c r="I21" s="32">
        <f t="shared" si="2"/>
        <v>0</v>
      </c>
      <c r="J21" s="30">
        <f t="shared" si="4"/>
        <v>0</v>
      </c>
    </row>
    <row r="22" spans="1:11" x14ac:dyDescent="0.25">
      <c r="A22" s="26" t="s">
        <v>31</v>
      </c>
      <c r="B22" s="40"/>
      <c r="C22" s="27">
        <v>220816</v>
      </c>
      <c r="D22" s="28">
        <v>0.25</v>
      </c>
      <c r="E22" s="29">
        <f t="shared" si="0"/>
        <v>55204</v>
      </c>
      <c r="F22" s="30">
        <v>22800</v>
      </c>
      <c r="G22" s="31">
        <f t="shared" si="3"/>
        <v>2</v>
      </c>
      <c r="H22" s="32">
        <f t="shared" si="1"/>
        <v>0</v>
      </c>
      <c r="I22" s="32">
        <f t="shared" si="2"/>
        <v>0</v>
      </c>
      <c r="J22" s="30">
        <f t="shared" si="4"/>
        <v>0</v>
      </c>
    </row>
    <row r="23" spans="1:11" x14ac:dyDescent="0.25">
      <c r="A23" s="26" t="s">
        <v>32</v>
      </c>
      <c r="B23" s="40"/>
      <c r="C23" s="27">
        <v>501765</v>
      </c>
      <c r="D23" s="28">
        <v>0.25</v>
      </c>
      <c r="E23" s="29">
        <f t="shared" si="0"/>
        <v>125441.25</v>
      </c>
      <c r="F23" s="30">
        <v>10000</v>
      </c>
      <c r="G23" s="31">
        <f t="shared" si="3"/>
        <v>12</v>
      </c>
      <c r="H23" s="32">
        <f t="shared" si="1"/>
        <v>0</v>
      </c>
      <c r="I23" s="32">
        <f t="shared" si="2"/>
        <v>0</v>
      </c>
      <c r="J23" s="30">
        <f t="shared" si="4"/>
        <v>0</v>
      </c>
    </row>
    <row r="24" spans="1:11" x14ac:dyDescent="0.25">
      <c r="A24" s="26" t="s">
        <v>11</v>
      </c>
      <c r="B24" s="40"/>
      <c r="C24" s="27">
        <v>501765</v>
      </c>
      <c r="D24" s="28">
        <v>0.25</v>
      </c>
      <c r="E24" s="29">
        <f t="shared" si="0"/>
        <v>125441.25</v>
      </c>
      <c r="F24" s="30">
        <v>1500</v>
      </c>
      <c r="G24" s="31">
        <f t="shared" si="3"/>
        <v>83</v>
      </c>
      <c r="H24" s="32">
        <f t="shared" si="1"/>
        <v>0</v>
      </c>
      <c r="I24" s="32">
        <f t="shared" si="2"/>
        <v>0</v>
      </c>
      <c r="J24" s="30">
        <f t="shared" si="4"/>
        <v>0</v>
      </c>
    </row>
    <row r="25" spans="1:11" x14ac:dyDescent="0.25">
      <c r="A25" s="26" t="s">
        <v>33</v>
      </c>
      <c r="B25" s="40"/>
      <c r="C25" s="27">
        <v>501765</v>
      </c>
      <c r="D25" s="28">
        <v>0.25</v>
      </c>
      <c r="E25" s="29">
        <f t="shared" si="0"/>
        <v>125441.25</v>
      </c>
      <c r="F25" s="30">
        <v>5200</v>
      </c>
      <c r="G25" s="31">
        <f t="shared" si="3"/>
        <v>24</v>
      </c>
      <c r="H25" s="32">
        <f t="shared" si="1"/>
        <v>0</v>
      </c>
      <c r="I25" s="32">
        <f t="shared" si="2"/>
        <v>0</v>
      </c>
      <c r="J25" s="30">
        <f t="shared" si="4"/>
        <v>0</v>
      </c>
    </row>
    <row r="26" spans="1:11" x14ac:dyDescent="0.25">
      <c r="A26" s="26" t="s">
        <v>34</v>
      </c>
      <c r="B26" s="40"/>
      <c r="C26" s="27">
        <v>501765</v>
      </c>
      <c r="D26" s="28">
        <v>0.25</v>
      </c>
      <c r="E26" s="29">
        <f t="shared" si="0"/>
        <v>125441.25</v>
      </c>
      <c r="F26" s="30">
        <v>4100</v>
      </c>
      <c r="G26" s="31">
        <f t="shared" si="3"/>
        <v>30</v>
      </c>
      <c r="H26" s="32">
        <f t="shared" si="1"/>
        <v>0</v>
      </c>
      <c r="I26" s="32">
        <f t="shared" si="2"/>
        <v>0</v>
      </c>
      <c r="J26" s="30">
        <f t="shared" si="4"/>
        <v>0</v>
      </c>
    </row>
    <row r="27" spans="1:11" x14ac:dyDescent="0.25">
      <c r="A27" s="26" t="s">
        <v>53</v>
      </c>
      <c r="B27" s="40"/>
      <c r="C27" s="27">
        <v>501765</v>
      </c>
      <c r="D27" s="28">
        <v>0.25</v>
      </c>
      <c r="E27" s="29">
        <f t="shared" si="0"/>
        <v>125441.25</v>
      </c>
      <c r="F27" s="30">
        <v>1700</v>
      </c>
      <c r="G27" s="31">
        <f t="shared" si="3"/>
        <v>73</v>
      </c>
      <c r="H27" s="32">
        <f t="shared" si="1"/>
        <v>0</v>
      </c>
      <c r="I27" s="32">
        <f t="shared" si="2"/>
        <v>0</v>
      </c>
      <c r="J27" s="30">
        <f t="shared" si="4"/>
        <v>0</v>
      </c>
    </row>
    <row r="28" spans="1:11" x14ac:dyDescent="0.25">
      <c r="A28" s="26" t="s">
        <v>35</v>
      </c>
      <c r="B28" s="40"/>
      <c r="C28" s="27">
        <v>501765</v>
      </c>
      <c r="D28" s="28">
        <v>0.25</v>
      </c>
      <c r="E28" s="29">
        <f t="shared" si="0"/>
        <v>125441.25</v>
      </c>
      <c r="F28" s="30">
        <v>5000</v>
      </c>
      <c r="G28" s="31">
        <f t="shared" si="3"/>
        <v>25</v>
      </c>
      <c r="H28" s="32">
        <f t="shared" si="1"/>
        <v>0</v>
      </c>
      <c r="I28" s="32">
        <f t="shared" si="2"/>
        <v>0</v>
      </c>
      <c r="J28" s="30">
        <f t="shared" si="4"/>
        <v>0</v>
      </c>
    </row>
    <row r="29" spans="1:11" x14ac:dyDescent="0.25">
      <c r="A29" s="26" t="s">
        <v>36</v>
      </c>
      <c r="B29" s="40"/>
      <c r="C29" s="27">
        <v>501765</v>
      </c>
      <c r="D29" s="28">
        <v>0.25</v>
      </c>
      <c r="E29" s="29">
        <f t="shared" si="0"/>
        <v>125441.25</v>
      </c>
      <c r="F29" s="30">
        <v>3500</v>
      </c>
      <c r="G29" s="31">
        <f t="shared" si="3"/>
        <v>35</v>
      </c>
      <c r="H29" s="32">
        <f t="shared" si="1"/>
        <v>0</v>
      </c>
      <c r="I29" s="32">
        <f t="shared" si="2"/>
        <v>0</v>
      </c>
      <c r="J29" s="30">
        <f t="shared" si="4"/>
        <v>0</v>
      </c>
    </row>
    <row r="30" spans="1:11" ht="30" x14ac:dyDescent="0.25">
      <c r="A30" s="26" t="s">
        <v>37</v>
      </c>
      <c r="B30" s="40"/>
      <c r="C30" s="27">
        <v>220816</v>
      </c>
      <c r="D30" s="28">
        <v>0.25</v>
      </c>
      <c r="E30" s="29">
        <f t="shared" si="0"/>
        <v>55204</v>
      </c>
      <c r="F30" s="30">
        <v>1500</v>
      </c>
      <c r="G30" s="31">
        <f t="shared" si="3"/>
        <v>36</v>
      </c>
      <c r="H30" s="32">
        <f t="shared" si="1"/>
        <v>0</v>
      </c>
      <c r="I30" s="32">
        <f t="shared" si="2"/>
        <v>0</v>
      </c>
      <c r="J30" s="30">
        <f t="shared" si="4"/>
        <v>0</v>
      </c>
    </row>
    <row r="31" spans="1:11" x14ac:dyDescent="0.25">
      <c r="A31" s="26" t="s">
        <v>38</v>
      </c>
      <c r="B31" s="40"/>
      <c r="C31" s="27">
        <v>501765</v>
      </c>
      <c r="D31" s="28">
        <v>0.25</v>
      </c>
      <c r="E31" s="29">
        <f t="shared" si="0"/>
        <v>125441.25</v>
      </c>
      <c r="F31" s="30">
        <v>2500</v>
      </c>
      <c r="G31" s="31">
        <f t="shared" si="3"/>
        <v>50</v>
      </c>
      <c r="H31" s="32">
        <f t="shared" si="1"/>
        <v>0</v>
      </c>
      <c r="I31" s="32">
        <f t="shared" si="2"/>
        <v>0</v>
      </c>
      <c r="J31" s="30">
        <f t="shared" si="4"/>
        <v>0</v>
      </c>
    </row>
    <row r="32" spans="1:11" x14ac:dyDescent="0.25">
      <c r="A32" s="26" t="s">
        <v>39</v>
      </c>
      <c r="B32" s="40"/>
      <c r="C32" s="27">
        <v>501765</v>
      </c>
      <c r="D32" s="28">
        <v>0.25</v>
      </c>
      <c r="E32" s="29">
        <f t="shared" si="0"/>
        <v>125441.25</v>
      </c>
      <c r="F32" s="30">
        <v>5200</v>
      </c>
      <c r="G32" s="31">
        <f t="shared" si="3"/>
        <v>24</v>
      </c>
      <c r="H32" s="32">
        <f t="shared" si="1"/>
        <v>0</v>
      </c>
      <c r="I32" s="32">
        <f t="shared" si="2"/>
        <v>0</v>
      </c>
      <c r="J32" s="30">
        <f t="shared" si="4"/>
        <v>0</v>
      </c>
    </row>
    <row r="33" spans="1:10" x14ac:dyDescent="0.25">
      <c r="A33" s="26" t="s">
        <v>12</v>
      </c>
      <c r="B33" s="40"/>
      <c r="C33" s="27">
        <v>501765</v>
      </c>
      <c r="D33" s="28">
        <v>0.25</v>
      </c>
      <c r="E33" s="29">
        <f t="shared" si="0"/>
        <v>125441.25</v>
      </c>
      <c r="F33" s="30">
        <v>7600</v>
      </c>
      <c r="G33" s="31">
        <f t="shared" si="3"/>
        <v>16</v>
      </c>
      <c r="H33" s="32">
        <f t="shared" si="1"/>
        <v>0</v>
      </c>
      <c r="I33" s="32">
        <f t="shared" si="2"/>
        <v>0</v>
      </c>
      <c r="J33" s="30">
        <f t="shared" si="4"/>
        <v>0</v>
      </c>
    </row>
    <row r="34" spans="1:10" x14ac:dyDescent="0.25">
      <c r="A34" s="26" t="s">
        <v>40</v>
      </c>
      <c r="B34" s="40"/>
      <c r="C34" s="27">
        <v>220816</v>
      </c>
      <c r="D34" s="28">
        <v>0.25</v>
      </c>
      <c r="E34" s="29">
        <f t="shared" si="0"/>
        <v>55204</v>
      </c>
      <c r="F34" s="30">
        <v>14400</v>
      </c>
      <c r="G34" s="31">
        <f t="shared" si="3"/>
        <v>3</v>
      </c>
      <c r="H34" s="32">
        <f t="shared" si="1"/>
        <v>0</v>
      </c>
      <c r="I34" s="32">
        <f t="shared" si="2"/>
        <v>0</v>
      </c>
      <c r="J34" s="30">
        <f t="shared" si="4"/>
        <v>0</v>
      </c>
    </row>
    <row r="35" spans="1:10" x14ac:dyDescent="0.25">
      <c r="A35" s="26" t="s">
        <v>41</v>
      </c>
      <c r="B35" s="40"/>
      <c r="C35" s="27">
        <v>280949</v>
      </c>
      <c r="D35" s="28">
        <v>0.25</v>
      </c>
      <c r="E35" s="29">
        <f t="shared" si="0"/>
        <v>70237.25</v>
      </c>
      <c r="F35" s="30">
        <v>1500</v>
      </c>
      <c r="G35" s="31">
        <f t="shared" si="3"/>
        <v>46</v>
      </c>
      <c r="H35" s="32">
        <f t="shared" si="1"/>
        <v>0</v>
      </c>
      <c r="I35" s="32">
        <f t="shared" si="2"/>
        <v>0</v>
      </c>
      <c r="J35" s="30">
        <f t="shared" si="4"/>
        <v>0</v>
      </c>
    </row>
    <row r="36" spans="1:10" x14ac:dyDescent="0.25">
      <c r="A36" s="26" t="s">
        <v>42</v>
      </c>
      <c r="B36" s="40"/>
      <c r="C36" s="27">
        <v>220816</v>
      </c>
      <c r="D36" s="28">
        <v>0.25</v>
      </c>
      <c r="E36" s="29">
        <f t="shared" si="0"/>
        <v>55204</v>
      </c>
      <c r="F36" s="30">
        <v>1500</v>
      </c>
      <c r="G36" s="31">
        <f t="shared" si="3"/>
        <v>36</v>
      </c>
      <c r="H36" s="32">
        <f t="shared" si="1"/>
        <v>0</v>
      </c>
      <c r="I36" s="32">
        <f t="shared" si="2"/>
        <v>0</v>
      </c>
      <c r="J36" s="30">
        <f t="shared" si="4"/>
        <v>0</v>
      </c>
    </row>
    <row r="37" spans="1:10" x14ac:dyDescent="0.25">
      <c r="A37" s="26" t="s">
        <v>43</v>
      </c>
      <c r="B37" s="40"/>
      <c r="C37" s="27">
        <v>280949</v>
      </c>
      <c r="D37" s="28">
        <v>0.25</v>
      </c>
      <c r="E37" s="29">
        <f t="shared" si="0"/>
        <v>70237.25</v>
      </c>
      <c r="F37" s="30">
        <v>1500</v>
      </c>
      <c r="G37" s="31">
        <f t="shared" si="3"/>
        <v>46</v>
      </c>
      <c r="H37" s="32">
        <f t="shared" si="1"/>
        <v>0</v>
      </c>
      <c r="I37" s="32">
        <f t="shared" si="2"/>
        <v>0</v>
      </c>
      <c r="J37" s="30">
        <f t="shared" si="4"/>
        <v>0</v>
      </c>
    </row>
    <row r="38" spans="1:10" x14ac:dyDescent="0.25">
      <c r="A38" s="26" t="s">
        <v>44</v>
      </c>
      <c r="B38" s="40"/>
      <c r="C38" s="27">
        <v>220816</v>
      </c>
      <c r="D38" s="28">
        <v>0.25</v>
      </c>
      <c r="E38" s="29">
        <f t="shared" si="0"/>
        <v>55204</v>
      </c>
      <c r="F38" s="30">
        <v>1500</v>
      </c>
      <c r="G38" s="31">
        <f t="shared" si="3"/>
        <v>36</v>
      </c>
      <c r="H38" s="32">
        <f t="shared" si="1"/>
        <v>0</v>
      </c>
      <c r="I38" s="32">
        <f t="shared" si="2"/>
        <v>0</v>
      </c>
      <c r="J38" s="30">
        <f t="shared" si="4"/>
        <v>0</v>
      </c>
    </row>
    <row r="39" spans="1:10" x14ac:dyDescent="0.25">
      <c r="A39" s="26" t="s">
        <v>45</v>
      </c>
      <c r="B39" s="40"/>
      <c r="C39" s="27">
        <v>280949</v>
      </c>
      <c r="D39" s="28">
        <v>0.25</v>
      </c>
      <c r="E39" s="29">
        <f t="shared" si="0"/>
        <v>70237.25</v>
      </c>
      <c r="F39" s="30">
        <v>1500</v>
      </c>
      <c r="G39" s="31">
        <f t="shared" si="3"/>
        <v>46</v>
      </c>
      <c r="H39" s="32">
        <f t="shared" si="1"/>
        <v>0</v>
      </c>
      <c r="I39" s="32">
        <f t="shared" si="2"/>
        <v>0</v>
      </c>
      <c r="J39" s="30">
        <f t="shared" si="4"/>
        <v>0</v>
      </c>
    </row>
    <row r="40" spans="1:10" x14ac:dyDescent="0.25">
      <c r="A40" s="26" t="s">
        <v>46</v>
      </c>
      <c r="B40" s="40"/>
      <c r="C40" s="27">
        <v>220816</v>
      </c>
      <c r="D40" s="28">
        <v>0.25</v>
      </c>
      <c r="E40" s="29">
        <f t="shared" si="0"/>
        <v>55204</v>
      </c>
      <c r="F40" s="30">
        <v>1500</v>
      </c>
      <c r="G40" s="31">
        <f t="shared" si="3"/>
        <v>36</v>
      </c>
      <c r="H40" s="32">
        <f t="shared" si="1"/>
        <v>0</v>
      </c>
      <c r="I40" s="32">
        <f t="shared" si="2"/>
        <v>0</v>
      </c>
      <c r="J40" s="30">
        <f t="shared" si="4"/>
        <v>0</v>
      </c>
    </row>
    <row r="41" spans="1:10" x14ac:dyDescent="0.25">
      <c r="A41" s="26" t="s">
        <v>47</v>
      </c>
      <c r="B41" s="40"/>
      <c r="C41" s="27">
        <v>280949</v>
      </c>
      <c r="D41" s="28">
        <v>0.25</v>
      </c>
      <c r="E41" s="29">
        <f t="shared" si="0"/>
        <v>70237.25</v>
      </c>
      <c r="F41" s="30">
        <v>8600</v>
      </c>
      <c r="G41" s="31">
        <f t="shared" si="3"/>
        <v>8</v>
      </c>
      <c r="H41" s="32">
        <f t="shared" si="1"/>
        <v>0</v>
      </c>
      <c r="I41" s="32">
        <f t="shared" si="2"/>
        <v>0</v>
      </c>
      <c r="J41" s="30">
        <f t="shared" si="4"/>
        <v>0</v>
      </c>
    </row>
    <row r="42" spans="1:10" x14ac:dyDescent="0.25">
      <c r="A42" s="26" t="s">
        <v>48</v>
      </c>
      <c r="B42" s="40"/>
      <c r="C42" s="27">
        <v>220816</v>
      </c>
      <c r="D42" s="28">
        <v>0.25</v>
      </c>
      <c r="E42" s="29">
        <f t="shared" si="0"/>
        <v>55204</v>
      </c>
      <c r="F42" s="30">
        <v>1500</v>
      </c>
      <c r="G42" s="31">
        <f t="shared" si="3"/>
        <v>36</v>
      </c>
      <c r="H42" s="32">
        <f t="shared" si="1"/>
        <v>0</v>
      </c>
      <c r="I42" s="32">
        <f t="shared" si="2"/>
        <v>0</v>
      </c>
      <c r="J42" s="30">
        <f t="shared" si="4"/>
        <v>0</v>
      </c>
    </row>
    <row r="43" spans="1:10" x14ac:dyDescent="0.25">
      <c r="A43" s="26" t="s">
        <v>49</v>
      </c>
      <c r="B43" s="40"/>
      <c r="C43" s="27">
        <v>501765</v>
      </c>
      <c r="D43" s="28">
        <v>0.25</v>
      </c>
      <c r="E43" s="29">
        <f t="shared" si="0"/>
        <v>125441.25</v>
      </c>
      <c r="F43" s="30">
        <v>10000</v>
      </c>
      <c r="G43" s="31">
        <f t="shared" si="3"/>
        <v>12</v>
      </c>
      <c r="H43" s="32">
        <f t="shared" si="1"/>
        <v>0</v>
      </c>
      <c r="I43" s="32">
        <f t="shared" si="2"/>
        <v>0</v>
      </c>
      <c r="J43" s="30">
        <f t="shared" si="4"/>
        <v>0</v>
      </c>
    </row>
    <row r="44" spans="1:10" ht="30" x14ac:dyDescent="0.25">
      <c r="A44" s="26" t="s">
        <v>50</v>
      </c>
      <c r="B44" s="40"/>
      <c r="C44" s="27">
        <v>280949</v>
      </c>
      <c r="D44" s="28">
        <v>0.25</v>
      </c>
      <c r="E44" s="29">
        <f t="shared" si="0"/>
        <v>70237.25</v>
      </c>
      <c r="F44" s="30">
        <v>1500</v>
      </c>
      <c r="G44" s="31">
        <f t="shared" si="3"/>
        <v>46</v>
      </c>
      <c r="H44" s="32">
        <f t="shared" si="1"/>
        <v>0</v>
      </c>
      <c r="I44" s="32">
        <f t="shared" si="2"/>
        <v>0</v>
      </c>
      <c r="J44" s="30">
        <f t="shared" si="4"/>
        <v>0</v>
      </c>
    </row>
    <row r="45" spans="1:10" ht="30" x14ac:dyDescent="0.25">
      <c r="A45" s="26" t="s">
        <v>51</v>
      </c>
      <c r="B45" s="40"/>
      <c r="C45" s="27">
        <v>220816</v>
      </c>
      <c r="D45" s="28">
        <v>0.25</v>
      </c>
      <c r="E45" s="29">
        <f t="shared" si="0"/>
        <v>55204</v>
      </c>
      <c r="F45" s="30">
        <v>7100</v>
      </c>
      <c r="G45" s="31">
        <f t="shared" si="3"/>
        <v>7</v>
      </c>
      <c r="H45" s="32">
        <f t="shared" si="1"/>
        <v>0</v>
      </c>
      <c r="I45" s="32">
        <f t="shared" si="2"/>
        <v>0</v>
      </c>
      <c r="J45" s="30">
        <f t="shared" si="4"/>
        <v>0</v>
      </c>
    </row>
    <row r="46" spans="1:10" ht="30" x14ac:dyDescent="0.25">
      <c r="A46" s="26" t="s">
        <v>52</v>
      </c>
      <c r="B46" s="40"/>
      <c r="C46" s="27">
        <v>501765</v>
      </c>
      <c r="D46" s="28">
        <v>0.25</v>
      </c>
      <c r="E46" s="29">
        <f t="shared" si="0"/>
        <v>125441.25</v>
      </c>
      <c r="F46" s="30">
        <v>1500</v>
      </c>
      <c r="G46" s="31">
        <f t="shared" si="3"/>
        <v>83</v>
      </c>
      <c r="H46" s="32">
        <f t="shared" si="1"/>
        <v>0</v>
      </c>
      <c r="I46" s="32">
        <f t="shared" si="2"/>
        <v>0</v>
      </c>
      <c r="J46" s="30">
        <f t="shared" si="4"/>
        <v>0</v>
      </c>
    </row>
  </sheetData>
  <sheetProtection algorithmName="SHA-512" hashValue="GxJPtIC1tXCTdGMUj3Eqjt+Xp4VaCORAiyXxHJOC9iAEP2xDWFarnVjNkvyy5RNJoE3ONjizp+GdTHTMshpX8g==" saltValue="YQ2Bj85LT26rCvd+8sHWWw==" spinCount="100000" sheet="1" objects="1" scenarios="1"/>
  <protectedRanges>
    <protectedRange algorithmName="SHA-512" hashValue="YdajlCvuWwPZsHleTJl2we7yzdUjNKaxZAzo2Mj495UyMUC1ve7UwF2s0BZWPyat8nH8186H525jqVxMe4waYg==" saltValue="YlDowJkToT2J7wuHHRQRUQ==" spinCount="100000" sqref="B6:B46" name="Range1"/>
  </protectedRanges>
  <dataValidations count="1">
    <dataValidation type="whole" allowBlank="1" showInputMessage="1" showErrorMessage="1" sqref="B6:B46" xr:uid="{58F6424D-41DD-4EAF-AF0A-37010DED6D2F}">
      <formula1>0</formula1>
      <formula2>1000000000000</formula2>
    </dataValidation>
  </dataValidations>
  <pageMargins left="0.25" right="0.25" top="0.75" bottom="0.75" header="0.3" footer="0.3"/>
  <pageSetup scale="66" orientation="landscape" r:id="rId1"/>
  <headerFooter>
    <oddHeader>&amp;C&amp;"Arial,Bold"&amp;14EXHIBIT A-5-b
SRC# 22 - MMA PROVIDER NETWORK AGREEMENTS/CONTRACTS
REGION D</oddHeader>
    <oddFooter>&amp;C&amp;"Arial,Bold"AHCA ITN 010-22/23, Attachment A, Exhibit A-5-b,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E2698-4158-49CF-8FC1-59040A1D09BC}">
  <sheetPr>
    <pageSetUpPr fitToPage="1"/>
  </sheetPr>
  <dimension ref="A1:M46"/>
  <sheetViews>
    <sheetView topLeftCell="A16" zoomScaleNormal="100" workbookViewId="0">
      <selection activeCell="B35" sqref="B35"/>
    </sheetView>
  </sheetViews>
  <sheetFormatPr defaultRowHeight="15" x14ac:dyDescent="0.25"/>
  <cols>
    <col min="1" max="1" width="35.140625" customWidth="1"/>
    <col min="2" max="2" width="12.85546875" style="1" customWidth="1"/>
    <col min="3" max="5" width="14.42578125" style="1" customWidth="1"/>
    <col min="6" max="6" width="9" customWidth="1"/>
    <col min="7" max="7" width="12.42578125" style="1" bestFit="1" customWidth="1"/>
    <col min="8" max="8" width="12.28515625" style="1" customWidth="1"/>
    <col min="9" max="9" width="9" customWidth="1"/>
    <col min="12" max="12" width="33.5703125" style="1" customWidth="1"/>
  </cols>
  <sheetData>
    <row r="1" spans="1:13" x14ac:dyDescent="0.25">
      <c r="A1" s="39" t="s">
        <v>89</v>
      </c>
      <c r="B1" s="37">
        <f>SUM(J6:J46)</f>
        <v>0</v>
      </c>
      <c r="C1" s="4"/>
      <c r="D1" s="4"/>
      <c r="E1" s="4"/>
      <c r="F1" s="5"/>
      <c r="G1" s="6"/>
      <c r="H1" s="6"/>
      <c r="I1" s="5"/>
      <c r="J1" s="5"/>
      <c r="K1" s="5"/>
      <c r="L1" s="6"/>
      <c r="M1" s="5"/>
    </row>
    <row r="2" spans="1:13" x14ac:dyDescent="0.25">
      <c r="A2" s="39" t="s">
        <v>90</v>
      </c>
      <c r="B2" s="37">
        <v>984</v>
      </c>
      <c r="C2" s="7"/>
      <c r="D2" s="7"/>
      <c r="E2" s="6"/>
      <c r="F2" s="5"/>
      <c r="G2" s="6"/>
      <c r="H2" s="6"/>
      <c r="I2" s="5"/>
      <c r="J2" s="5"/>
      <c r="K2" s="5"/>
      <c r="L2" s="6"/>
      <c r="M2" s="5"/>
    </row>
    <row r="3" spans="1:13" x14ac:dyDescent="0.25">
      <c r="A3" s="39" t="s">
        <v>91</v>
      </c>
      <c r="B3" s="38">
        <f>B1/B2</f>
        <v>0</v>
      </c>
      <c r="C3" s="7"/>
      <c r="D3" s="7"/>
      <c r="E3" s="6"/>
      <c r="F3" s="5"/>
      <c r="G3" s="6"/>
      <c r="H3" s="6"/>
      <c r="I3" s="5"/>
      <c r="J3" s="5"/>
      <c r="K3" s="5"/>
      <c r="L3" s="6"/>
      <c r="M3" s="5"/>
    </row>
    <row r="4" spans="1:13" x14ac:dyDescent="0.25">
      <c r="A4" s="1"/>
      <c r="B4" s="6"/>
      <c r="C4" s="6"/>
      <c r="D4" s="6"/>
      <c r="E4" s="6"/>
      <c r="F4" s="5"/>
      <c r="G4" s="6"/>
      <c r="H4" s="6"/>
      <c r="I4" s="5"/>
      <c r="J4" s="5"/>
      <c r="K4" s="5"/>
      <c r="L4" s="6"/>
      <c r="M4" s="5"/>
    </row>
    <row r="5" spans="1:13" ht="45" x14ac:dyDescent="0.25">
      <c r="A5" s="2" t="s">
        <v>0</v>
      </c>
      <c r="B5" s="8" t="s">
        <v>14</v>
      </c>
      <c r="C5" s="2" t="s">
        <v>1</v>
      </c>
      <c r="D5" s="2" t="s">
        <v>2</v>
      </c>
      <c r="E5" s="2" t="s">
        <v>3</v>
      </c>
      <c r="F5" s="2" t="s">
        <v>4</v>
      </c>
      <c r="G5" s="2" t="s">
        <v>5</v>
      </c>
      <c r="H5" s="2" t="s">
        <v>15</v>
      </c>
      <c r="I5" s="2" t="s">
        <v>6</v>
      </c>
      <c r="J5" s="2" t="s">
        <v>7</v>
      </c>
      <c r="K5" s="9"/>
      <c r="L5" s="33" t="s">
        <v>16</v>
      </c>
      <c r="M5" s="34" t="s">
        <v>8</v>
      </c>
    </row>
    <row r="6" spans="1:13" ht="21" customHeight="1" x14ac:dyDescent="0.25">
      <c r="A6" s="26" t="s">
        <v>18</v>
      </c>
      <c r="B6" s="40"/>
      <c r="C6" s="27">
        <v>470065</v>
      </c>
      <c r="D6" s="28">
        <v>0.3</v>
      </c>
      <c r="E6" s="29">
        <f t="shared" ref="E6:E46" si="0">SUM(C6*D6)</f>
        <v>141019.5</v>
      </c>
      <c r="F6" s="30">
        <v>20000</v>
      </c>
      <c r="G6" s="31">
        <f>IF(SUM(ROUNDDOWN(E6/F6,0))=0, 1, SUM(ROUNDDOWN(E6/F6,0)))</f>
        <v>7</v>
      </c>
      <c r="H6" s="32">
        <f t="shared" ref="H6:H46" si="1">SUM(B6/G6)</f>
        <v>0</v>
      </c>
      <c r="I6" s="32">
        <f t="shared" ref="I6:I46" si="2">IF(H6&gt;100%,100%,H6)</f>
        <v>0</v>
      </c>
      <c r="J6" s="30">
        <f>VLOOKUP(I6,$L$6:$M$11,2)</f>
        <v>0</v>
      </c>
      <c r="K6" s="10"/>
      <c r="L6" s="35">
        <v>0</v>
      </c>
      <c r="M6" s="36">
        <v>0</v>
      </c>
    </row>
    <row r="7" spans="1:13" ht="12" customHeight="1" x14ac:dyDescent="0.25">
      <c r="A7" s="26" t="s">
        <v>10</v>
      </c>
      <c r="B7" s="40"/>
      <c r="C7" s="27">
        <v>262129</v>
      </c>
      <c r="D7" s="28">
        <v>0.3</v>
      </c>
      <c r="E7" s="29">
        <f t="shared" si="0"/>
        <v>78638.7</v>
      </c>
      <c r="F7" s="30">
        <v>3700</v>
      </c>
      <c r="G7" s="31">
        <f t="shared" ref="G7:G46" si="3">IF(SUM(ROUNDDOWN(E7/F7,0))=0, 1, SUM(ROUNDDOWN(E7/F7,0)))</f>
        <v>21</v>
      </c>
      <c r="H7" s="32">
        <f t="shared" si="1"/>
        <v>0</v>
      </c>
      <c r="I7" s="32">
        <f t="shared" si="2"/>
        <v>0</v>
      </c>
      <c r="J7" s="30">
        <f t="shared" ref="J7:J46" si="4">VLOOKUP(I7,$L$6:$M$11,2)</f>
        <v>0</v>
      </c>
      <c r="K7" s="10"/>
      <c r="L7" s="35">
        <v>0.01</v>
      </c>
      <c r="M7" s="36">
        <v>9</v>
      </c>
    </row>
    <row r="8" spans="1:13" x14ac:dyDescent="0.25">
      <c r="A8" s="26" t="s">
        <v>19</v>
      </c>
      <c r="B8" s="40"/>
      <c r="C8" s="27">
        <v>207935</v>
      </c>
      <c r="D8" s="28">
        <v>0.3</v>
      </c>
      <c r="E8" s="29">
        <f t="shared" si="0"/>
        <v>62380.5</v>
      </c>
      <c r="F8" s="30">
        <v>16667</v>
      </c>
      <c r="G8" s="31">
        <f t="shared" si="3"/>
        <v>3</v>
      </c>
      <c r="H8" s="32">
        <f t="shared" si="1"/>
        <v>0</v>
      </c>
      <c r="I8" s="32">
        <f t="shared" si="2"/>
        <v>0</v>
      </c>
      <c r="J8" s="30">
        <f t="shared" si="4"/>
        <v>0</v>
      </c>
      <c r="K8" s="10"/>
      <c r="L8" s="35">
        <v>0.251</v>
      </c>
      <c r="M8" s="36">
        <v>14</v>
      </c>
    </row>
    <row r="9" spans="1:13" x14ac:dyDescent="0.25">
      <c r="A9" s="26" t="s">
        <v>13</v>
      </c>
      <c r="B9" s="40"/>
      <c r="C9" s="27">
        <v>470065</v>
      </c>
      <c r="D9" s="28">
        <v>0.3</v>
      </c>
      <c r="E9" s="29">
        <f t="shared" si="0"/>
        <v>141019.5</v>
      </c>
      <c r="F9" s="30">
        <v>10000</v>
      </c>
      <c r="G9" s="31">
        <f t="shared" si="3"/>
        <v>14</v>
      </c>
      <c r="H9" s="32">
        <f t="shared" si="1"/>
        <v>0</v>
      </c>
      <c r="I9" s="32">
        <f t="shared" si="2"/>
        <v>0</v>
      </c>
      <c r="J9" s="30">
        <f t="shared" si="4"/>
        <v>0</v>
      </c>
      <c r="K9" s="10"/>
      <c r="L9" s="35">
        <v>0.501</v>
      </c>
      <c r="M9" s="36">
        <v>19</v>
      </c>
    </row>
    <row r="10" spans="1:13" x14ac:dyDescent="0.25">
      <c r="A10" s="26" t="s">
        <v>20</v>
      </c>
      <c r="B10" s="40"/>
      <c r="C10" s="27">
        <v>470065</v>
      </c>
      <c r="D10" s="28">
        <v>0.3</v>
      </c>
      <c r="E10" s="29">
        <f t="shared" si="0"/>
        <v>141019.5</v>
      </c>
      <c r="F10" s="30">
        <v>10000</v>
      </c>
      <c r="G10" s="31">
        <f t="shared" si="3"/>
        <v>14</v>
      </c>
      <c r="H10" s="32">
        <f t="shared" si="1"/>
        <v>0</v>
      </c>
      <c r="I10" s="32">
        <f t="shared" si="2"/>
        <v>0</v>
      </c>
      <c r="J10" s="30">
        <f t="shared" si="4"/>
        <v>0</v>
      </c>
      <c r="K10" s="10"/>
      <c r="L10" s="35">
        <v>0.751</v>
      </c>
      <c r="M10" s="36">
        <v>24</v>
      </c>
    </row>
    <row r="11" spans="1:13" x14ac:dyDescent="0.25">
      <c r="A11" s="26" t="s">
        <v>21</v>
      </c>
      <c r="B11" s="40"/>
      <c r="C11" s="27">
        <v>470065</v>
      </c>
      <c r="D11" s="28">
        <v>0.3</v>
      </c>
      <c r="E11" s="29">
        <f t="shared" si="0"/>
        <v>141019.5</v>
      </c>
      <c r="F11" s="30">
        <v>7900</v>
      </c>
      <c r="G11" s="31">
        <f t="shared" si="3"/>
        <v>17</v>
      </c>
      <c r="H11" s="32">
        <f t="shared" si="1"/>
        <v>0</v>
      </c>
      <c r="I11" s="32">
        <f t="shared" si="2"/>
        <v>0</v>
      </c>
      <c r="J11" s="30">
        <f t="shared" si="4"/>
        <v>0</v>
      </c>
      <c r="K11" s="10"/>
      <c r="L11" s="11"/>
    </row>
    <row r="12" spans="1:13" x14ac:dyDescent="0.25">
      <c r="A12" s="26" t="s">
        <v>9</v>
      </c>
      <c r="B12" s="40"/>
      <c r="C12" s="27">
        <v>262129</v>
      </c>
      <c r="D12" s="28">
        <v>0.3</v>
      </c>
      <c r="E12" s="29">
        <f t="shared" si="0"/>
        <v>78638.7</v>
      </c>
      <c r="F12" s="30">
        <v>25000</v>
      </c>
      <c r="G12" s="31">
        <f t="shared" si="3"/>
        <v>3</v>
      </c>
      <c r="H12" s="32">
        <f t="shared" si="1"/>
        <v>0</v>
      </c>
      <c r="I12" s="32">
        <f t="shared" si="2"/>
        <v>0</v>
      </c>
      <c r="J12" s="30">
        <f t="shared" si="4"/>
        <v>0</v>
      </c>
      <c r="K12" s="10"/>
      <c r="L12" s="11"/>
    </row>
    <row r="13" spans="1:13" x14ac:dyDescent="0.25">
      <c r="A13" s="26" t="s">
        <v>22</v>
      </c>
      <c r="B13" s="40"/>
      <c r="C13" s="27">
        <v>207935</v>
      </c>
      <c r="D13" s="28">
        <v>0.3</v>
      </c>
      <c r="E13" s="29">
        <f t="shared" si="0"/>
        <v>62380.5</v>
      </c>
      <c r="F13" s="30">
        <v>20000</v>
      </c>
      <c r="G13" s="31">
        <f t="shared" si="3"/>
        <v>3</v>
      </c>
      <c r="H13" s="32">
        <f t="shared" si="1"/>
        <v>0</v>
      </c>
      <c r="I13" s="32">
        <f t="shared" si="2"/>
        <v>0</v>
      </c>
      <c r="J13" s="30">
        <f t="shared" si="4"/>
        <v>0</v>
      </c>
      <c r="K13" s="10"/>
      <c r="L13" s="11"/>
    </row>
    <row r="14" spans="1:13" x14ac:dyDescent="0.25">
      <c r="A14" s="26" t="s">
        <v>23</v>
      </c>
      <c r="B14" s="40"/>
      <c r="C14" s="27">
        <v>470065</v>
      </c>
      <c r="D14" s="28">
        <v>0.3</v>
      </c>
      <c r="E14" s="29">
        <f t="shared" si="0"/>
        <v>141019.5</v>
      </c>
      <c r="F14" s="30">
        <v>8333</v>
      </c>
      <c r="G14" s="31">
        <f t="shared" si="3"/>
        <v>16</v>
      </c>
      <c r="H14" s="32">
        <f t="shared" si="1"/>
        <v>0</v>
      </c>
      <c r="I14" s="32">
        <f t="shared" si="2"/>
        <v>0</v>
      </c>
      <c r="J14" s="30">
        <f t="shared" si="4"/>
        <v>0</v>
      </c>
      <c r="K14" s="10"/>
      <c r="L14" s="11"/>
    </row>
    <row r="15" spans="1:13" x14ac:dyDescent="0.25">
      <c r="A15" s="26" t="s">
        <v>24</v>
      </c>
      <c r="B15" s="40"/>
      <c r="C15" s="27">
        <v>470065</v>
      </c>
      <c r="D15" s="28">
        <v>0.3</v>
      </c>
      <c r="E15" s="29">
        <f t="shared" si="0"/>
        <v>141019.5</v>
      </c>
      <c r="F15" s="30">
        <v>3500</v>
      </c>
      <c r="G15" s="31">
        <f t="shared" si="3"/>
        <v>40</v>
      </c>
      <c r="H15" s="32">
        <f t="shared" si="1"/>
        <v>0</v>
      </c>
      <c r="I15" s="32">
        <f t="shared" si="2"/>
        <v>0</v>
      </c>
      <c r="J15" s="30">
        <f t="shared" si="4"/>
        <v>0</v>
      </c>
      <c r="K15" s="10"/>
      <c r="L15" s="11"/>
    </row>
    <row r="16" spans="1:13" x14ac:dyDescent="0.25">
      <c r="A16" s="26" t="s">
        <v>25</v>
      </c>
      <c r="B16" s="40"/>
      <c r="C16" s="27">
        <v>470065</v>
      </c>
      <c r="D16" s="28">
        <v>0.3</v>
      </c>
      <c r="E16" s="29">
        <f t="shared" si="0"/>
        <v>141019.5</v>
      </c>
      <c r="F16" s="30">
        <v>6250</v>
      </c>
      <c r="G16" s="31">
        <f t="shared" si="3"/>
        <v>22</v>
      </c>
      <c r="H16" s="32">
        <f t="shared" si="1"/>
        <v>0</v>
      </c>
      <c r="I16" s="32">
        <f t="shared" si="2"/>
        <v>0</v>
      </c>
      <c r="J16" s="30">
        <f t="shared" si="4"/>
        <v>0</v>
      </c>
    </row>
    <row r="17" spans="1:11" x14ac:dyDescent="0.25">
      <c r="A17" s="26" t="s">
        <v>26</v>
      </c>
      <c r="B17" s="40"/>
      <c r="C17" s="27">
        <v>470065</v>
      </c>
      <c r="D17" s="28">
        <v>0.3</v>
      </c>
      <c r="E17" s="29">
        <f t="shared" si="0"/>
        <v>141019.5</v>
      </c>
      <c r="F17" s="30">
        <v>3000</v>
      </c>
      <c r="G17" s="31">
        <f t="shared" si="3"/>
        <v>47</v>
      </c>
      <c r="H17" s="32">
        <f t="shared" si="1"/>
        <v>0</v>
      </c>
      <c r="I17" s="32">
        <f t="shared" si="2"/>
        <v>0</v>
      </c>
      <c r="J17" s="30">
        <f t="shared" si="4"/>
        <v>0</v>
      </c>
      <c r="K17" s="3"/>
    </row>
    <row r="18" spans="1:11" x14ac:dyDescent="0.25">
      <c r="A18" s="26" t="s">
        <v>27</v>
      </c>
      <c r="B18" s="40"/>
      <c r="C18" s="27">
        <v>470065</v>
      </c>
      <c r="D18" s="28">
        <v>0.3</v>
      </c>
      <c r="E18" s="29">
        <f t="shared" si="0"/>
        <v>141019.5</v>
      </c>
      <c r="F18" s="30">
        <v>33400</v>
      </c>
      <c r="G18" s="31">
        <f t="shared" si="3"/>
        <v>4</v>
      </c>
      <c r="H18" s="32">
        <f t="shared" si="1"/>
        <v>0</v>
      </c>
      <c r="I18" s="32">
        <f t="shared" si="2"/>
        <v>0</v>
      </c>
      <c r="J18" s="30">
        <f t="shared" si="4"/>
        <v>0</v>
      </c>
    </row>
    <row r="19" spans="1:11" x14ac:dyDescent="0.25">
      <c r="A19" s="26" t="s">
        <v>28</v>
      </c>
      <c r="B19" s="40"/>
      <c r="C19" s="27">
        <v>262129</v>
      </c>
      <c r="D19" s="28">
        <v>0.3</v>
      </c>
      <c r="E19" s="29">
        <f t="shared" si="0"/>
        <v>78638.7</v>
      </c>
      <c r="F19" s="30">
        <v>11100</v>
      </c>
      <c r="G19" s="31">
        <f t="shared" si="3"/>
        <v>7</v>
      </c>
      <c r="H19" s="32">
        <f t="shared" si="1"/>
        <v>0</v>
      </c>
      <c r="I19" s="32">
        <f t="shared" si="2"/>
        <v>0</v>
      </c>
      <c r="J19" s="30">
        <f t="shared" si="4"/>
        <v>0</v>
      </c>
    </row>
    <row r="20" spans="1:11" x14ac:dyDescent="0.25">
      <c r="A20" s="26" t="s">
        <v>29</v>
      </c>
      <c r="B20" s="40"/>
      <c r="C20" s="27">
        <v>207935</v>
      </c>
      <c r="D20" s="28">
        <v>0.3</v>
      </c>
      <c r="E20" s="29">
        <f t="shared" si="0"/>
        <v>62380.5</v>
      </c>
      <c r="F20" s="30">
        <v>39600</v>
      </c>
      <c r="G20" s="31">
        <f t="shared" si="3"/>
        <v>1</v>
      </c>
      <c r="H20" s="32">
        <f t="shared" si="1"/>
        <v>0</v>
      </c>
      <c r="I20" s="32">
        <f t="shared" si="2"/>
        <v>0</v>
      </c>
      <c r="J20" s="30">
        <f t="shared" si="4"/>
        <v>0</v>
      </c>
    </row>
    <row r="21" spans="1:11" x14ac:dyDescent="0.25">
      <c r="A21" s="26" t="s">
        <v>30</v>
      </c>
      <c r="B21" s="40"/>
      <c r="C21" s="27">
        <v>262129</v>
      </c>
      <c r="D21" s="28">
        <v>0.3</v>
      </c>
      <c r="E21" s="29">
        <f t="shared" si="0"/>
        <v>78638.7</v>
      </c>
      <c r="F21" s="30">
        <v>8300</v>
      </c>
      <c r="G21" s="31">
        <f t="shared" si="3"/>
        <v>9</v>
      </c>
      <c r="H21" s="32">
        <f t="shared" si="1"/>
        <v>0</v>
      </c>
      <c r="I21" s="32">
        <f t="shared" si="2"/>
        <v>0</v>
      </c>
      <c r="J21" s="30">
        <f t="shared" si="4"/>
        <v>0</v>
      </c>
    </row>
    <row r="22" spans="1:11" x14ac:dyDescent="0.25">
      <c r="A22" s="26" t="s">
        <v>31</v>
      </c>
      <c r="B22" s="40"/>
      <c r="C22" s="27">
        <v>207935</v>
      </c>
      <c r="D22" s="28">
        <v>0.3</v>
      </c>
      <c r="E22" s="29">
        <f t="shared" si="0"/>
        <v>62380.5</v>
      </c>
      <c r="F22" s="30">
        <v>22800</v>
      </c>
      <c r="G22" s="31">
        <f t="shared" si="3"/>
        <v>2</v>
      </c>
      <c r="H22" s="32">
        <f t="shared" si="1"/>
        <v>0</v>
      </c>
      <c r="I22" s="32">
        <f t="shared" si="2"/>
        <v>0</v>
      </c>
      <c r="J22" s="30">
        <f t="shared" si="4"/>
        <v>0</v>
      </c>
    </row>
    <row r="23" spans="1:11" x14ac:dyDescent="0.25">
      <c r="A23" s="26" t="s">
        <v>32</v>
      </c>
      <c r="B23" s="40"/>
      <c r="C23" s="27">
        <v>470065</v>
      </c>
      <c r="D23" s="28">
        <v>0.3</v>
      </c>
      <c r="E23" s="29">
        <f t="shared" si="0"/>
        <v>141019.5</v>
      </c>
      <c r="F23" s="30">
        <v>10000</v>
      </c>
      <c r="G23" s="31">
        <f t="shared" si="3"/>
        <v>14</v>
      </c>
      <c r="H23" s="32">
        <f t="shared" si="1"/>
        <v>0</v>
      </c>
      <c r="I23" s="32">
        <f t="shared" si="2"/>
        <v>0</v>
      </c>
      <c r="J23" s="30">
        <f t="shared" si="4"/>
        <v>0</v>
      </c>
    </row>
    <row r="24" spans="1:11" x14ac:dyDescent="0.25">
      <c r="A24" s="26" t="s">
        <v>11</v>
      </c>
      <c r="B24" s="40"/>
      <c r="C24" s="27">
        <v>470065</v>
      </c>
      <c r="D24" s="28">
        <v>0.3</v>
      </c>
      <c r="E24" s="29">
        <f t="shared" si="0"/>
        <v>141019.5</v>
      </c>
      <c r="F24" s="30">
        <v>1500</v>
      </c>
      <c r="G24" s="31">
        <f t="shared" si="3"/>
        <v>94</v>
      </c>
      <c r="H24" s="32">
        <f t="shared" si="1"/>
        <v>0</v>
      </c>
      <c r="I24" s="32">
        <f t="shared" si="2"/>
        <v>0</v>
      </c>
      <c r="J24" s="30">
        <f t="shared" si="4"/>
        <v>0</v>
      </c>
    </row>
    <row r="25" spans="1:11" x14ac:dyDescent="0.25">
      <c r="A25" s="26" t="s">
        <v>33</v>
      </c>
      <c r="B25" s="40"/>
      <c r="C25" s="27">
        <v>470065</v>
      </c>
      <c r="D25" s="28">
        <v>0.3</v>
      </c>
      <c r="E25" s="29">
        <f t="shared" si="0"/>
        <v>141019.5</v>
      </c>
      <c r="F25" s="30">
        <v>5200</v>
      </c>
      <c r="G25" s="31">
        <f t="shared" si="3"/>
        <v>27</v>
      </c>
      <c r="H25" s="32">
        <f t="shared" si="1"/>
        <v>0</v>
      </c>
      <c r="I25" s="32">
        <f t="shared" si="2"/>
        <v>0</v>
      </c>
      <c r="J25" s="30">
        <f t="shared" si="4"/>
        <v>0</v>
      </c>
    </row>
    <row r="26" spans="1:11" x14ac:dyDescent="0.25">
      <c r="A26" s="26" t="s">
        <v>34</v>
      </c>
      <c r="B26" s="40"/>
      <c r="C26" s="27">
        <v>470065</v>
      </c>
      <c r="D26" s="28">
        <v>0.3</v>
      </c>
      <c r="E26" s="29">
        <f t="shared" si="0"/>
        <v>141019.5</v>
      </c>
      <c r="F26" s="30">
        <v>4100</v>
      </c>
      <c r="G26" s="31">
        <f t="shared" si="3"/>
        <v>34</v>
      </c>
      <c r="H26" s="32">
        <f t="shared" si="1"/>
        <v>0</v>
      </c>
      <c r="I26" s="32">
        <f t="shared" si="2"/>
        <v>0</v>
      </c>
      <c r="J26" s="30">
        <f t="shared" si="4"/>
        <v>0</v>
      </c>
    </row>
    <row r="27" spans="1:11" x14ac:dyDescent="0.25">
      <c r="A27" s="26" t="s">
        <v>53</v>
      </c>
      <c r="B27" s="40"/>
      <c r="C27" s="27">
        <v>470065</v>
      </c>
      <c r="D27" s="28">
        <v>0.3</v>
      </c>
      <c r="E27" s="29">
        <f t="shared" si="0"/>
        <v>141019.5</v>
      </c>
      <c r="F27" s="30">
        <v>1700</v>
      </c>
      <c r="G27" s="31">
        <f t="shared" si="3"/>
        <v>82</v>
      </c>
      <c r="H27" s="32">
        <f t="shared" si="1"/>
        <v>0</v>
      </c>
      <c r="I27" s="32">
        <f t="shared" si="2"/>
        <v>0</v>
      </c>
      <c r="J27" s="30">
        <f t="shared" si="4"/>
        <v>0</v>
      </c>
    </row>
    <row r="28" spans="1:11" x14ac:dyDescent="0.25">
      <c r="A28" s="26" t="s">
        <v>35</v>
      </c>
      <c r="B28" s="40"/>
      <c r="C28" s="27">
        <v>470065</v>
      </c>
      <c r="D28" s="28">
        <v>0.3</v>
      </c>
      <c r="E28" s="29">
        <f t="shared" si="0"/>
        <v>141019.5</v>
      </c>
      <c r="F28" s="30">
        <v>5000</v>
      </c>
      <c r="G28" s="31">
        <f t="shared" si="3"/>
        <v>28</v>
      </c>
      <c r="H28" s="32">
        <f t="shared" si="1"/>
        <v>0</v>
      </c>
      <c r="I28" s="32">
        <f t="shared" si="2"/>
        <v>0</v>
      </c>
      <c r="J28" s="30">
        <f t="shared" si="4"/>
        <v>0</v>
      </c>
    </row>
    <row r="29" spans="1:11" x14ac:dyDescent="0.25">
      <c r="A29" s="26" t="s">
        <v>36</v>
      </c>
      <c r="B29" s="40"/>
      <c r="C29" s="27">
        <v>470065</v>
      </c>
      <c r="D29" s="28">
        <v>0.3</v>
      </c>
      <c r="E29" s="29">
        <f t="shared" si="0"/>
        <v>141019.5</v>
      </c>
      <c r="F29" s="30">
        <v>3500</v>
      </c>
      <c r="G29" s="31">
        <f t="shared" si="3"/>
        <v>40</v>
      </c>
      <c r="H29" s="32">
        <f t="shared" si="1"/>
        <v>0</v>
      </c>
      <c r="I29" s="32">
        <f t="shared" si="2"/>
        <v>0</v>
      </c>
      <c r="J29" s="30">
        <f t="shared" si="4"/>
        <v>0</v>
      </c>
    </row>
    <row r="30" spans="1:11" ht="30" x14ac:dyDescent="0.25">
      <c r="A30" s="26" t="s">
        <v>37</v>
      </c>
      <c r="B30" s="40"/>
      <c r="C30" s="27">
        <v>207935</v>
      </c>
      <c r="D30" s="28">
        <v>0.3</v>
      </c>
      <c r="E30" s="29">
        <f t="shared" si="0"/>
        <v>62380.5</v>
      </c>
      <c r="F30" s="30">
        <v>1500</v>
      </c>
      <c r="G30" s="31">
        <f t="shared" si="3"/>
        <v>41</v>
      </c>
      <c r="H30" s="32">
        <f t="shared" si="1"/>
        <v>0</v>
      </c>
      <c r="I30" s="32">
        <f t="shared" si="2"/>
        <v>0</v>
      </c>
      <c r="J30" s="30">
        <f t="shared" si="4"/>
        <v>0</v>
      </c>
    </row>
    <row r="31" spans="1:11" x14ac:dyDescent="0.25">
      <c r="A31" s="26" t="s">
        <v>38</v>
      </c>
      <c r="B31" s="40"/>
      <c r="C31" s="27">
        <v>470065</v>
      </c>
      <c r="D31" s="28">
        <v>0.3</v>
      </c>
      <c r="E31" s="29">
        <f t="shared" si="0"/>
        <v>141019.5</v>
      </c>
      <c r="F31" s="30">
        <v>2500</v>
      </c>
      <c r="G31" s="31">
        <f t="shared" si="3"/>
        <v>56</v>
      </c>
      <c r="H31" s="32">
        <f t="shared" si="1"/>
        <v>0</v>
      </c>
      <c r="I31" s="32">
        <f t="shared" si="2"/>
        <v>0</v>
      </c>
      <c r="J31" s="30">
        <f t="shared" si="4"/>
        <v>0</v>
      </c>
    </row>
    <row r="32" spans="1:11" x14ac:dyDescent="0.25">
      <c r="A32" s="26" t="s">
        <v>39</v>
      </c>
      <c r="B32" s="40"/>
      <c r="C32" s="27">
        <v>470065</v>
      </c>
      <c r="D32" s="28">
        <v>0.3</v>
      </c>
      <c r="E32" s="29">
        <f t="shared" si="0"/>
        <v>141019.5</v>
      </c>
      <c r="F32" s="30">
        <v>5200</v>
      </c>
      <c r="G32" s="31">
        <f t="shared" si="3"/>
        <v>27</v>
      </c>
      <c r="H32" s="32">
        <f t="shared" si="1"/>
        <v>0</v>
      </c>
      <c r="I32" s="32">
        <f t="shared" si="2"/>
        <v>0</v>
      </c>
      <c r="J32" s="30">
        <f t="shared" si="4"/>
        <v>0</v>
      </c>
    </row>
    <row r="33" spans="1:10" x14ac:dyDescent="0.25">
      <c r="A33" s="26" t="s">
        <v>12</v>
      </c>
      <c r="B33" s="40"/>
      <c r="C33" s="27">
        <v>470065</v>
      </c>
      <c r="D33" s="28">
        <v>0.3</v>
      </c>
      <c r="E33" s="29">
        <f t="shared" si="0"/>
        <v>141019.5</v>
      </c>
      <c r="F33" s="30">
        <v>7600</v>
      </c>
      <c r="G33" s="31">
        <f t="shared" si="3"/>
        <v>18</v>
      </c>
      <c r="H33" s="32">
        <f t="shared" si="1"/>
        <v>0</v>
      </c>
      <c r="I33" s="32">
        <f t="shared" si="2"/>
        <v>0</v>
      </c>
      <c r="J33" s="30">
        <f t="shared" si="4"/>
        <v>0</v>
      </c>
    </row>
    <row r="34" spans="1:10" x14ac:dyDescent="0.25">
      <c r="A34" s="26" t="s">
        <v>40</v>
      </c>
      <c r="B34" s="40"/>
      <c r="C34" s="27">
        <v>470065</v>
      </c>
      <c r="D34" s="28">
        <v>0.3</v>
      </c>
      <c r="E34" s="29">
        <f t="shared" si="0"/>
        <v>141019.5</v>
      </c>
      <c r="F34" s="30">
        <v>14400</v>
      </c>
      <c r="G34" s="31">
        <f t="shared" si="3"/>
        <v>9</v>
      </c>
      <c r="H34" s="32">
        <f t="shared" si="1"/>
        <v>0</v>
      </c>
      <c r="I34" s="32">
        <f t="shared" si="2"/>
        <v>0</v>
      </c>
      <c r="J34" s="30">
        <f t="shared" si="4"/>
        <v>0</v>
      </c>
    </row>
    <row r="35" spans="1:10" x14ac:dyDescent="0.25">
      <c r="A35" s="26" t="s">
        <v>41</v>
      </c>
      <c r="B35" s="40"/>
      <c r="C35" s="27">
        <v>262129</v>
      </c>
      <c r="D35" s="28">
        <v>0.3</v>
      </c>
      <c r="E35" s="29">
        <f t="shared" si="0"/>
        <v>78638.7</v>
      </c>
      <c r="F35" s="30">
        <v>1500</v>
      </c>
      <c r="G35" s="31">
        <f t="shared" si="3"/>
        <v>52</v>
      </c>
      <c r="H35" s="32">
        <f t="shared" si="1"/>
        <v>0</v>
      </c>
      <c r="I35" s="32">
        <f t="shared" si="2"/>
        <v>0</v>
      </c>
      <c r="J35" s="30">
        <f t="shared" si="4"/>
        <v>0</v>
      </c>
    </row>
    <row r="36" spans="1:10" x14ac:dyDescent="0.25">
      <c r="A36" s="26" t="s">
        <v>42</v>
      </c>
      <c r="B36" s="40"/>
      <c r="C36" s="27">
        <v>207935</v>
      </c>
      <c r="D36" s="28">
        <v>0.3</v>
      </c>
      <c r="E36" s="29">
        <f t="shared" si="0"/>
        <v>62380.5</v>
      </c>
      <c r="F36" s="30">
        <v>1500</v>
      </c>
      <c r="G36" s="31">
        <f t="shared" si="3"/>
        <v>41</v>
      </c>
      <c r="H36" s="32">
        <f t="shared" si="1"/>
        <v>0</v>
      </c>
      <c r="I36" s="32">
        <f t="shared" si="2"/>
        <v>0</v>
      </c>
      <c r="J36" s="30">
        <f t="shared" si="4"/>
        <v>0</v>
      </c>
    </row>
    <row r="37" spans="1:10" x14ac:dyDescent="0.25">
      <c r="A37" s="26" t="s">
        <v>43</v>
      </c>
      <c r="B37" s="40"/>
      <c r="C37" s="27">
        <v>262129</v>
      </c>
      <c r="D37" s="28">
        <v>0.3</v>
      </c>
      <c r="E37" s="29">
        <f t="shared" si="0"/>
        <v>78638.7</v>
      </c>
      <c r="F37" s="30">
        <v>1500</v>
      </c>
      <c r="G37" s="31">
        <f t="shared" si="3"/>
        <v>52</v>
      </c>
      <c r="H37" s="32">
        <f t="shared" si="1"/>
        <v>0</v>
      </c>
      <c r="I37" s="32">
        <f t="shared" si="2"/>
        <v>0</v>
      </c>
      <c r="J37" s="30">
        <f t="shared" si="4"/>
        <v>0</v>
      </c>
    </row>
    <row r="38" spans="1:10" x14ac:dyDescent="0.25">
      <c r="A38" s="26" t="s">
        <v>44</v>
      </c>
      <c r="B38" s="40"/>
      <c r="C38" s="27">
        <v>207935</v>
      </c>
      <c r="D38" s="28">
        <v>0.3</v>
      </c>
      <c r="E38" s="29">
        <f t="shared" si="0"/>
        <v>62380.5</v>
      </c>
      <c r="F38" s="30">
        <v>1500</v>
      </c>
      <c r="G38" s="31">
        <f t="shared" si="3"/>
        <v>41</v>
      </c>
      <c r="H38" s="32">
        <f t="shared" si="1"/>
        <v>0</v>
      </c>
      <c r="I38" s="32">
        <f t="shared" si="2"/>
        <v>0</v>
      </c>
      <c r="J38" s="30">
        <f t="shared" si="4"/>
        <v>0</v>
      </c>
    </row>
    <row r="39" spans="1:10" x14ac:dyDescent="0.25">
      <c r="A39" s="26" t="s">
        <v>45</v>
      </c>
      <c r="B39" s="40"/>
      <c r="C39" s="27">
        <v>262129</v>
      </c>
      <c r="D39" s="28">
        <v>0.3</v>
      </c>
      <c r="E39" s="29">
        <f t="shared" si="0"/>
        <v>78638.7</v>
      </c>
      <c r="F39" s="30">
        <v>1500</v>
      </c>
      <c r="G39" s="31">
        <f t="shared" si="3"/>
        <v>52</v>
      </c>
      <c r="H39" s="32">
        <f t="shared" si="1"/>
        <v>0</v>
      </c>
      <c r="I39" s="32">
        <f t="shared" si="2"/>
        <v>0</v>
      </c>
      <c r="J39" s="30">
        <f t="shared" si="4"/>
        <v>0</v>
      </c>
    </row>
    <row r="40" spans="1:10" x14ac:dyDescent="0.25">
      <c r="A40" s="26" t="s">
        <v>46</v>
      </c>
      <c r="B40" s="40"/>
      <c r="C40" s="27">
        <v>207935</v>
      </c>
      <c r="D40" s="28">
        <v>0.3</v>
      </c>
      <c r="E40" s="29">
        <f t="shared" si="0"/>
        <v>62380.5</v>
      </c>
      <c r="F40" s="30">
        <v>1500</v>
      </c>
      <c r="G40" s="31">
        <f t="shared" si="3"/>
        <v>41</v>
      </c>
      <c r="H40" s="32">
        <f t="shared" si="1"/>
        <v>0</v>
      </c>
      <c r="I40" s="32">
        <f t="shared" si="2"/>
        <v>0</v>
      </c>
      <c r="J40" s="30">
        <f t="shared" si="4"/>
        <v>0</v>
      </c>
    </row>
    <row r="41" spans="1:10" x14ac:dyDescent="0.25">
      <c r="A41" s="26" t="s">
        <v>47</v>
      </c>
      <c r="B41" s="40"/>
      <c r="C41" s="27">
        <v>262129</v>
      </c>
      <c r="D41" s="28">
        <v>0.3</v>
      </c>
      <c r="E41" s="29">
        <f t="shared" si="0"/>
        <v>78638.7</v>
      </c>
      <c r="F41" s="30">
        <v>8600</v>
      </c>
      <c r="G41" s="31">
        <f t="shared" si="3"/>
        <v>9</v>
      </c>
      <c r="H41" s="32">
        <f t="shared" si="1"/>
        <v>0</v>
      </c>
      <c r="I41" s="32">
        <f t="shared" si="2"/>
        <v>0</v>
      </c>
      <c r="J41" s="30">
        <f t="shared" si="4"/>
        <v>0</v>
      </c>
    </row>
    <row r="42" spans="1:10" x14ac:dyDescent="0.25">
      <c r="A42" s="26" t="s">
        <v>48</v>
      </c>
      <c r="B42" s="40"/>
      <c r="C42" s="27">
        <v>207935</v>
      </c>
      <c r="D42" s="28">
        <v>0.3</v>
      </c>
      <c r="E42" s="29">
        <f t="shared" si="0"/>
        <v>62380.5</v>
      </c>
      <c r="F42" s="30">
        <v>1500</v>
      </c>
      <c r="G42" s="31">
        <f t="shared" si="3"/>
        <v>41</v>
      </c>
      <c r="H42" s="32">
        <f t="shared" si="1"/>
        <v>0</v>
      </c>
      <c r="I42" s="32">
        <f t="shared" si="2"/>
        <v>0</v>
      </c>
      <c r="J42" s="30">
        <f t="shared" si="4"/>
        <v>0</v>
      </c>
    </row>
    <row r="43" spans="1:10" x14ac:dyDescent="0.25">
      <c r="A43" s="26" t="s">
        <v>49</v>
      </c>
      <c r="B43" s="40"/>
      <c r="C43" s="27">
        <v>470065</v>
      </c>
      <c r="D43" s="28">
        <v>0.3</v>
      </c>
      <c r="E43" s="29">
        <f t="shared" si="0"/>
        <v>141019.5</v>
      </c>
      <c r="F43" s="30">
        <v>10000</v>
      </c>
      <c r="G43" s="31">
        <f t="shared" si="3"/>
        <v>14</v>
      </c>
      <c r="H43" s="32">
        <f t="shared" si="1"/>
        <v>0</v>
      </c>
      <c r="I43" s="32">
        <f t="shared" si="2"/>
        <v>0</v>
      </c>
      <c r="J43" s="30">
        <f t="shared" si="4"/>
        <v>0</v>
      </c>
    </row>
    <row r="44" spans="1:10" ht="30" x14ac:dyDescent="0.25">
      <c r="A44" s="26" t="s">
        <v>50</v>
      </c>
      <c r="B44" s="40"/>
      <c r="C44" s="27">
        <v>262129</v>
      </c>
      <c r="D44" s="28">
        <v>0.3</v>
      </c>
      <c r="E44" s="29">
        <f t="shared" si="0"/>
        <v>78638.7</v>
      </c>
      <c r="F44" s="30">
        <v>1500</v>
      </c>
      <c r="G44" s="31">
        <f t="shared" si="3"/>
        <v>52</v>
      </c>
      <c r="H44" s="32">
        <f t="shared" si="1"/>
        <v>0</v>
      </c>
      <c r="I44" s="32">
        <f t="shared" si="2"/>
        <v>0</v>
      </c>
      <c r="J44" s="30">
        <f t="shared" si="4"/>
        <v>0</v>
      </c>
    </row>
    <row r="45" spans="1:10" ht="30" x14ac:dyDescent="0.25">
      <c r="A45" s="26" t="s">
        <v>51</v>
      </c>
      <c r="B45" s="40"/>
      <c r="C45" s="27">
        <v>207935</v>
      </c>
      <c r="D45" s="28">
        <v>0.3</v>
      </c>
      <c r="E45" s="29">
        <f>SUM(C45*D45)</f>
        <v>62380.5</v>
      </c>
      <c r="F45" s="30">
        <v>7100</v>
      </c>
      <c r="G45" s="31">
        <f t="shared" si="3"/>
        <v>8</v>
      </c>
      <c r="H45" s="32">
        <f t="shared" si="1"/>
        <v>0</v>
      </c>
      <c r="I45" s="32">
        <f t="shared" si="2"/>
        <v>0</v>
      </c>
      <c r="J45" s="30">
        <f t="shared" si="4"/>
        <v>0</v>
      </c>
    </row>
    <row r="46" spans="1:10" ht="30" x14ac:dyDescent="0.25">
      <c r="A46" s="26" t="s">
        <v>52</v>
      </c>
      <c r="B46" s="40"/>
      <c r="C46" s="27">
        <v>470065</v>
      </c>
      <c r="D46" s="28">
        <v>0.3</v>
      </c>
      <c r="E46" s="29">
        <f t="shared" si="0"/>
        <v>141019.5</v>
      </c>
      <c r="F46" s="30">
        <v>1500</v>
      </c>
      <c r="G46" s="31">
        <f t="shared" si="3"/>
        <v>94</v>
      </c>
      <c r="H46" s="32">
        <f t="shared" si="1"/>
        <v>0</v>
      </c>
      <c r="I46" s="32">
        <f t="shared" si="2"/>
        <v>0</v>
      </c>
      <c r="J46" s="30">
        <f t="shared" si="4"/>
        <v>0</v>
      </c>
    </row>
  </sheetData>
  <sheetProtection algorithmName="SHA-512" hashValue="7gEpo5fKQJmFc0KfDcjSbyX0TFeUZKocX25fKg7rjOnBhdLaw/c+jTEvPNx3r40BDoHQAuBC/GOqduWWlX6f9A==" saltValue="aDlSrfLWRrRBU96b8rmDOA==" spinCount="100000" sheet="1" objects="1" scenarios="1"/>
  <protectedRanges>
    <protectedRange algorithmName="SHA-512" hashValue="gLCIxIyAUFGY7LGQC48CgiKF9Cyi0T1BbJotA++og2yq0xPNmnCZL2rdveD/+f84FstMiNwvlJxiULj3v/heyg==" saltValue="nxG+qoGy8yyrbDbvEfAu4g==" spinCount="100000" sqref="B6:B46" name="Range1"/>
  </protectedRanges>
  <dataValidations count="1">
    <dataValidation type="whole" allowBlank="1" showInputMessage="1" showErrorMessage="1" sqref="B6:B46" xr:uid="{39EA5CA7-D3BB-4A59-9AA0-A85B29287F31}">
      <formula1>0</formula1>
      <formula2>100000000000000</formula2>
    </dataValidation>
  </dataValidations>
  <pageMargins left="0.25" right="0.25" top="0.75" bottom="0.75" header="0.3" footer="0.3"/>
  <pageSetup scale="66" orientation="landscape" r:id="rId1"/>
  <headerFooter>
    <oddHeader>&amp;C&amp;"Arial,Bold"&amp;14EXHIBIT A-5-b
SRC# 22 - MMA PROVIDER NETWORK AGREEMENTS/CONTRACTS
REGION E</oddHeader>
    <oddFooter>&amp;C&amp;"Arial,Bold"AHCA ITN 010-22/23, Attachment A, Exhibit A-5-b, 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74224-73E1-4CD0-A56F-0CAF354487FE}">
  <sheetPr>
    <pageSetUpPr fitToPage="1"/>
  </sheetPr>
  <dimension ref="A1:M46"/>
  <sheetViews>
    <sheetView zoomScaleNormal="100" workbookViewId="0">
      <selection activeCell="L16" sqref="L16"/>
    </sheetView>
  </sheetViews>
  <sheetFormatPr defaultRowHeight="15" x14ac:dyDescent="0.25"/>
  <cols>
    <col min="1" max="1" width="35.140625" customWidth="1"/>
    <col min="2" max="2" width="12.85546875" style="1" customWidth="1"/>
    <col min="3" max="5" width="14.42578125" style="1" customWidth="1"/>
    <col min="6" max="6" width="9" customWidth="1"/>
    <col min="7" max="7" width="12.42578125" style="1" bestFit="1" customWidth="1"/>
    <col min="8" max="8" width="13.5703125" style="1" customWidth="1"/>
    <col min="9" max="9" width="9" customWidth="1"/>
    <col min="12" max="12" width="33.5703125" style="1" customWidth="1"/>
  </cols>
  <sheetData>
    <row r="1" spans="1:13" x14ac:dyDescent="0.25">
      <c r="A1" s="39" t="s">
        <v>93</v>
      </c>
      <c r="B1" s="37">
        <f>SUM(J6:J46)</f>
        <v>0</v>
      </c>
      <c r="C1" s="4"/>
      <c r="D1" s="4"/>
      <c r="E1" s="4"/>
      <c r="F1" s="5"/>
      <c r="G1" s="6"/>
      <c r="H1" s="6"/>
      <c r="I1" s="5"/>
      <c r="J1" s="5"/>
      <c r="K1" s="5"/>
      <c r="L1" s="6"/>
      <c r="M1" s="5"/>
    </row>
    <row r="2" spans="1:13" x14ac:dyDescent="0.25">
      <c r="A2" s="39" t="s">
        <v>92</v>
      </c>
      <c r="B2" s="37">
        <v>984</v>
      </c>
      <c r="C2" s="7"/>
      <c r="D2" s="7"/>
      <c r="E2" s="6"/>
      <c r="F2" s="5"/>
      <c r="G2" s="6"/>
      <c r="H2" s="6"/>
      <c r="I2" s="5"/>
      <c r="J2" s="5"/>
      <c r="K2" s="5"/>
      <c r="L2" s="6"/>
      <c r="M2" s="5"/>
    </row>
    <row r="3" spans="1:13" x14ac:dyDescent="0.25">
      <c r="A3" s="39" t="s">
        <v>94</v>
      </c>
      <c r="B3" s="38">
        <f>B1/B2</f>
        <v>0</v>
      </c>
      <c r="C3" s="7"/>
      <c r="D3" s="7"/>
      <c r="E3" s="6"/>
      <c r="F3" s="5"/>
      <c r="G3" s="6"/>
      <c r="H3" s="6"/>
      <c r="I3" s="5"/>
      <c r="J3" s="5"/>
      <c r="K3" s="5"/>
      <c r="L3" s="6"/>
      <c r="M3" s="5"/>
    </row>
    <row r="4" spans="1:13" x14ac:dyDescent="0.25">
      <c r="A4" s="1"/>
      <c r="B4" s="6"/>
      <c r="C4" s="6"/>
      <c r="D4" s="6"/>
      <c r="E4" s="6"/>
      <c r="F4" s="5"/>
      <c r="G4" s="6"/>
      <c r="H4" s="6"/>
      <c r="I4" s="5"/>
      <c r="J4" s="5"/>
      <c r="K4" s="5"/>
      <c r="L4" s="6"/>
      <c r="M4" s="5"/>
    </row>
    <row r="5" spans="1:13" ht="45" x14ac:dyDescent="0.25">
      <c r="A5" s="2" t="s">
        <v>0</v>
      </c>
      <c r="B5" s="8" t="s">
        <v>14</v>
      </c>
      <c r="C5" s="2" t="s">
        <v>1</v>
      </c>
      <c r="D5" s="2" t="s">
        <v>2</v>
      </c>
      <c r="E5" s="2" t="s">
        <v>3</v>
      </c>
      <c r="F5" s="2" t="s">
        <v>4</v>
      </c>
      <c r="G5" s="2" t="s">
        <v>5</v>
      </c>
      <c r="H5" s="2" t="s">
        <v>15</v>
      </c>
      <c r="I5" s="2" t="s">
        <v>6</v>
      </c>
      <c r="J5" s="2" t="s">
        <v>7</v>
      </c>
      <c r="K5" s="9"/>
      <c r="L5" s="33" t="s">
        <v>16</v>
      </c>
      <c r="M5" s="34" t="s">
        <v>8</v>
      </c>
    </row>
    <row r="6" spans="1:13" ht="21" customHeight="1" x14ac:dyDescent="0.25">
      <c r="A6" s="26" t="s">
        <v>18</v>
      </c>
      <c r="B6" s="40"/>
      <c r="C6" s="27">
        <v>239281</v>
      </c>
      <c r="D6" s="28">
        <v>0.3</v>
      </c>
      <c r="E6" s="29">
        <f t="shared" ref="E6:E46" si="0">SUM(C6*D6)</f>
        <v>71784.3</v>
      </c>
      <c r="F6" s="30">
        <v>20000</v>
      </c>
      <c r="G6" s="31">
        <f>IF(SUM(ROUNDDOWN(E6/F6,0))=0, 1, SUM(ROUNDDOWN(E6/F6,0)))</f>
        <v>3</v>
      </c>
      <c r="H6" s="32">
        <f t="shared" ref="H6:H46" si="1">SUM(B6/G6)</f>
        <v>0</v>
      </c>
      <c r="I6" s="32">
        <f t="shared" ref="I6:I46" si="2">IF(H6&gt;100%,100%,H6)</f>
        <v>0</v>
      </c>
      <c r="J6" s="30">
        <f>VLOOKUP(I6,$L$6:$M$11,2)</f>
        <v>0</v>
      </c>
      <c r="K6" s="10"/>
      <c r="L6" s="35">
        <v>0</v>
      </c>
      <c r="M6" s="36">
        <v>0</v>
      </c>
    </row>
    <row r="7" spans="1:13" ht="12" customHeight="1" x14ac:dyDescent="0.25">
      <c r="A7" s="26" t="s">
        <v>10</v>
      </c>
      <c r="B7" s="40"/>
      <c r="C7" s="27">
        <v>132154</v>
      </c>
      <c r="D7" s="28">
        <v>0.3</v>
      </c>
      <c r="E7" s="29">
        <f t="shared" si="0"/>
        <v>39646.199999999997</v>
      </c>
      <c r="F7" s="30">
        <v>3700</v>
      </c>
      <c r="G7" s="31">
        <f t="shared" ref="G7:G46" si="3">IF(SUM(ROUNDDOWN(E7/F7,0))=0, 1, SUM(ROUNDDOWN(E7/F7,0)))</f>
        <v>10</v>
      </c>
      <c r="H7" s="32">
        <f t="shared" si="1"/>
        <v>0</v>
      </c>
      <c r="I7" s="32">
        <f t="shared" si="2"/>
        <v>0</v>
      </c>
      <c r="J7" s="30">
        <f t="shared" ref="J7:J46" si="4">VLOOKUP(I7,$L$6:$M$11,2)</f>
        <v>0</v>
      </c>
      <c r="K7" s="10"/>
      <c r="L7" s="35">
        <v>0.01</v>
      </c>
      <c r="M7" s="36">
        <v>9</v>
      </c>
    </row>
    <row r="8" spans="1:13" x14ac:dyDescent="0.25">
      <c r="A8" s="26" t="s">
        <v>19</v>
      </c>
      <c r="B8" s="40"/>
      <c r="C8" s="27">
        <v>107127</v>
      </c>
      <c r="D8" s="28">
        <v>0.3</v>
      </c>
      <c r="E8" s="29">
        <f t="shared" si="0"/>
        <v>32138.1</v>
      </c>
      <c r="F8" s="30">
        <v>16667</v>
      </c>
      <c r="G8" s="31">
        <f t="shared" si="3"/>
        <v>1</v>
      </c>
      <c r="H8" s="32">
        <f t="shared" si="1"/>
        <v>0</v>
      </c>
      <c r="I8" s="32">
        <f t="shared" si="2"/>
        <v>0</v>
      </c>
      <c r="J8" s="30">
        <f t="shared" si="4"/>
        <v>0</v>
      </c>
      <c r="K8" s="10"/>
      <c r="L8" s="35">
        <v>0.251</v>
      </c>
      <c r="M8" s="36">
        <v>14</v>
      </c>
    </row>
    <row r="9" spans="1:13" x14ac:dyDescent="0.25">
      <c r="A9" s="26" t="s">
        <v>13</v>
      </c>
      <c r="B9" s="40"/>
      <c r="C9" s="27">
        <v>239281</v>
      </c>
      <c r="D9" s="28">
        <v>0.3</v>
      </c>
      <c r="E9" s="29">
        <f t="shared" si="0"/>
        <v>71784.3</v>
      </c>
      <c r="F9" s="30">
        <v>10000</v>
      </c>
      <c r="G9" s="31">
        <f t="shared" si="3"/>
        <v>7</v>
      </c>
      <c r="H9" s="32">
        <f t="shared" si="1"/>
        <v>0</v>
      </c>
      <c r="I9" s="32">
        <f t="shared" si="2"/>
        <v>0</v>
      </c>
      <c r="J9" s="30">
        <f t="shared" si="4"/>
        <v>0</v>
      </c>
      <c r="K9" s="10"/>
      <c r="L9" s="35">
        <v>0.501</v>
      </c>
      <c r="M9" s="36">
        <v>19</v>
      </c>
    </row>
    <row r="10" spans="1:13" x14ac:dyDescent="0.25">
      <c r="A10" s="26" t="s">
        <v>20</v>
      </c>
      <c r="B10" s="40"/>
      <c r="C10" s="27">
        <v>239281</v>
      </c>
      <c r="D10" s="28">
        <v>0.3</v>
      </c>
      <c r="E10" s="29">
        <f t="shared" si="0"/>
        <v>71784.3</v>
      </c>
      <c r="F10" s="30">
        <v>10000</v>
      </c>
      <c r="G10" s="31">
        <f t="shared" si="3"/>
        <v>7</v>
      </c>
      <c r="H10" s="32">
        <f t="shared" si="1"/>
        <v>0</v>
      </c>
      <c r="I10" s="32">
        <f t="shared" si="2"/>
        <v>0</v>
      </c>
      <c r="J10" s="30">
        <f t="shared" si="4"/>
        <v>0</v>
      </c>
      <c r="K10" s="10"/>
      <c r="L10" s="35">
        <v>0.751</v>
      </c>
      <c r="M10" s="36">
        <v>24</v>
      </c>
    </row>
    <row r="11" spans="1:13" x14ac:dyDescent="0.25">
      <c r="A11" s="26" t="s">
        <v>21</v>
      </c>
      <c r="B11" s="40"/>
      <c r="C11" s="27">
        <v>239281</v>
      </c>
      <c r="D11" s="28">
        <v>0.3</v>
      </c>
      <c r="E11" s="29">
        <f t="shared" si="0"/>
        <v>71784.3</v>
      </c>
      <c r="F11" s="30">
        <v>7900</v>
      </c>
      <c r="G11" s="31">
        <f t="shared" si="3"/>
        <v>9</v>
      </c>
      <c r="H11" s="32">
        <f t="shared" si="1"/>
        <v>0</v>
      </c>
      <c r="I11" s="32">
        <f t="shared" si="2"/>
        <v>0</v>
      </c>
      <c r="J11" s="30">
        <f t="shared" si="4"/>
        <v>0</v>
      </c>
      <c r="K11" s="10"/>
      <c r="L11" s="11"/>
    </row>
    <row r="12" spans="1:13" x14ac:dyDescent="0.25">
      <c r="A12" s="26" t="s">
        <v>9</v>
      </c>
      <c r="B12" s="40"/>
      <c r="C12" s="27">
        <v>132154</v>
      </c>
      <c r="D12" s="28">
        <v>0.3</v>
      </c>
      <c r="E12" s="29">
        <f t="shared" si="0"/>
        <v>39646.199999999997</v>
      </c>
      <c r="F12" s="30">
        <v>25000</v>
      </c>
      <c r="G12" s="31">
        <f t="shared" si="3"/>
        <v>1</v>
      </c>
      <c r="H12" s="32">
        <f t="shared" si="1"/>
        <v>0</v>
      </c>
      <c r="I12" s="32">
        <f t="shared" si="2"/>
        <v>0</v>
      </c>
      <c r="J12" s="30">
        <f t="shared" si="4"/>
        <v>0</v>
      </c>
      <c r="K12" s="10"/>
      <c r="L12" s="11"/>
    </row>
    <row r="13" spans="1:13" x14ac:dyDescent="0.25">
      <c r="A13" s="26" t="s">
        <v>22</v>
      </c>
      <c r="B13" s="40"/>
      <c r="C13" s="27">
        <v>107127</v>
      </c>
      <c r="D13" s="28">
        <v>0.3</v>
      </c>
      <c r="E13" s="29">
        <f t="shared" si="0"/>
        <v>32138.1</v>
      </c>
      <c r="F13" s="30">
        <v>20000</v>
      </c>
      <c r="G13" s="31">
        <f t="shared" si="3"/>
        <v>1</v>
      </c>
      <c r="H13" s="32">
        <f t="shared" si="1"/>
        <v>0</v>
      </c>
      <c r="I13" s="32">
        <f t="shared" si="2"/>
        <v>0</v>
      </c>
      <c r="J13" s="30">
        <f t="shared" si="4"/>
        <v>0</v>
      </c>
      <c r="K13" s="10"/>
      <c r="L13" s="11"/>
    </row>
    <row r="14" spans="1:13" x14ac:dyDescent="0.25">
      <c r="A14" s="26" t="s">
        <v>23</v>
      </c>
      <c r="B14" s="40"/>
      <c r="C14" s="27">
        <v>239281</v>
      </c>
      <c r="D14" s="28">
        <v>0.3</v>
      </c>
      <c r="E14" s="29">
        <f t="shared" si="0"/>
        <v>71784.3</v>
      </c>
      <c r="F14" s="30">
        <v>8333</v>
      </c>
      <c r="G14" s="31">
        <f t="shared" si="3"/>
        <v>8</v>
      </c>
      <c r="H14" s="32">
        <f t="shared" si="1"/>
        <v>0</v>
      </c>
      <c r="I14" s="32">
        <f t="shared" si="2"/>
        <v>0</v>
      </c>
      <c r="J14" s="30">
        <f t="shared" si="4"/>
        <v>0</v>
      </c>
      <c r="K14" s="10"/>
      <c r="L14" s="11"/>
    </row>
    <row r="15" spans="1:13" x14ac:dyDescent="0.25">
      <c r="A15" s="26" t="s">
        <v>24</v>
      </c>
      <c r="B15" s="40"/>
      <c r="C15" s="27">
        <v>239281</v>
      </c>
      <c r="D15" s="28">
        <v>0.3</v>
      </c>
      <c r="E15" s="29">
        <f t="shared" si="0"/>
        <v>71784.3</v>
      </c>
      <c r="F15" s="30">
        <v>3500</v>
      </c>
      <c r="G15" s="31">
        <f t="shared" si="3"/>
        <v>20</v>
      </c>
      <c r="H15" s="32">
        <f t="shared" si="1"/>
        <v>0</v>
      </c>
      <c r="I15" s="32">
        <f t="shared" si="2"/>
        <v>0</v>
      </c>
      <c r="J15" s="30">
        <f t="shared" si="4"/>
        <v>0</v>
      </c>
      <c r="K15" s="10"/>
      <c r="L15" s="11"/>
    </row>
    <row r="16" spans="1:13" x14ac:dyDescent="0.25">
      <c r="A16" s="26" t="s">
        <v>25</v>
      </c>
      <c r="B16" s="40"/>
      <c r="C16" s="27">
        <v>239281</v>
      </c>
      <c r="D16" s="28">
        <v>0.3</v>
      </c>
      <c r="E16" s="29">
        <f t="shared" si="0"/>
        <v>71784.3</v>
      </c>
      <c r="F16" s="30">
        <v>6250</v>
      </c>
      <c r="G16" s="31">
        <f t="shared" si="3"/>
        <v>11</v>
      </c>
      <c r="H16" s="32">
        <f t="shared" si="1"/>
        <v>0</v>
      </c>
      <c r="I16" s="32">
        <f t="shared" si="2"/>
        <v>0</v>
      </c>
      <c r="J16" s="30">
        <f t="shared" si="4"/>
        <v>0</v>
      </c>
    </row>
    <row r="17" spans="1:11" x14ac:dyDescent="0.25">
      <c r="A17" s="26" t="s">
        <v>26</v>
      </c>
      <c r="B17" s="40"/>
      <c r="C17" s="27">
        <v>239281</v>
      </c>
      <c r="D17" s="28">
        <v>0.3</v>
      </c>
      <c r="E17" s="29">
        <f t="shared" si="0"/>
        <v>71784.3</v>
      </c>
      <c r="F17" s="30">
        <v>3000</v>
      </c>
      <c r="G17" s="31">
        <f t="shared" si="3"/>
        <v>23</v>
      </c>
      <c r="H17" s="32">
        <f t="shared" si="1"/>
        <v>0</v>
      </c>
      <c r="I17" s="32">
        <f t="shared" si="2"/>
        <v>0</v>
      </c>
      <c r="J17" s="30">
        <f t="shared" si="4"/>
        <v>0</v>
      </c>
      <c r="K17" s="3"/>
    </row>
    <row r="18" spans="1:11" x14ac:dyDescent="0.25">
      <c r="A18" s="26" t="s">
        <v>27</v>
      </c>
      <c r="B18" s="40"/>
      <c r="C18" s="27">
        <v>239281</v>
      </c>
      <c r="D18" s="28">
        <v>0.3</v>
      </c>
      <c r="E18" s="29">
        <f t="shared" si="0"/>
        <v>71784.3</v>
      </c>
      <c r="F18" s="30">
        <v>33400</v>
      </c>
      <c r="G18" s="31">
        <f t="shared" si="3"/>
        <v>2</v>
      </c>
      <c r="H18" s="32">
        <f t="shared" si="1"/>
        <v>0</v>
      </c>
      <c r="I18" s="32">
        <f t="shared" si="2"/>
        <v>0</v>
      </c>
      <c r="J18" s="30">
        <f t="shared" si="4"/>
        <v>0</v>
      </c>
    </row>
    <row r="19" spans="1:11" x14ac:dyDescent="0.25">
      <c r="A19" s="26" t="s">
        <v>28</v>
      </c>
      <c r="B19" s="40"/>
      <c r="C19" s="27">
        <v>132154</v>
      </c>
      <c r="D19" s="28">
        <v>0.3</v>
      </c>
      <c r="E19" s="29">
        <f t="shared" si="0"/>
        <v>39646.199999999997</v>
      </c>
      <c r="F19" s="30">
        <v>11100</v>
      </c>
      <c r="G19" s="31">
        <f t="shared" si="3"/>
        <v>3</v>
      </c>
      <c r="H19" s="32">
        <f t="shared" si="1"/>
        <v>0</v>
      </c>
      <c r="I19" s="32">
        <f t="shared" si="2"/>
        <v>0</v>
      </c>
      <c r="J19" s="30">
        <f t="shared" si="4"/>
        <v>0</v>
      </c>
    </row>
    <row r="20" spans="1:11" x14ac:dyDescent="0.25">
      <c r="A20" s="26" t="s">
        <v>29</v>
      </c>
      <c r="B20" s="40"/>
      <c r="C20" s="27">
        <v>107127</v>
      </c>
      <c r="D20" s="28">
        <v>0.3</v>
      </c>
      <c r="E20" s="29">
        <f t="shared" si="0"/>
        <v>32138.1</v>
      </c>
      <c r="F20" s="30">
        <v>39600</v>
      </c>
      <c r="G20" s="31">
        <f t="shared" si="3"/>
        <v>1</v>
      </c>
      <c r="H20" s="32">
        <f t="shared" si="1"/>
        <v>0</v>
      </c>
      <c r="I20" s="32">
        <f t="shared" si="2"/>
        <v>0</v>
      </c>
      <c r="J20" s="30">
        <f t="shared" si="4"/>
        <v>0</v>
      </c>
    </row>
    <row r="21" spans="1:11" x14ac:dyDescent="0.25">
      <c r="A21" s="26" t="s">
        <v>30</v>
      </c>
      <c r="B21" s="40"/>
      <c r="C21" s="27">
        <v>132154</v>
      </c>
      <c r="D21" s="28">
        <v>0.3</v>
      </c>
      <c r="E21" s="29">
        <f t="shared" si="0"/>
        <v>39646.199999999997</v>
      </c>
      <c r="F21" s="30">
        <v>8300</v>
      </c>
      <c r="G21" s="31">
        <f t="shared" si="3"/>
        <v>4</v>
      </c>
      <c r="H21" s="32">
        <f t="shared" si="1"/>
        <v>0</v>
      </c>
      <c r="I21" s="32">
        <f t="shared" si="2"/>
        <v>0</v>
      </c>
      <c r="J21" s="30">
        <f t="shared" si="4"/>
        <v>0</v>
      </c>
    </row>
    <row r="22" spans="1:11" x14ac:dyDescent="0.25">
      <c r="A22" s="26" t="s">
        <v>31</v>
      </c>
      <c r="B22" s="40"/>
      <c r="C22" s="27">
        <v>107127</v>
      </c>
      <c r="D22" s="28">
        <v>0.3</v>
      </c>
      <c r="E22" s="29">
        <f t="shared" si="0"/>
        <v>32138.1</v>
      </c>
      <c r="F22" s="30">
        <v>22800</v>
      </c>
      <c r="G22" s="31">
        <f t="shared" si="3"/>
        <v>1</v>
      </c>
      <c r="H22" s="32">
        <f t="shared" si="1"/>
        <v>0</v>
      </c>
      <c r="I22" s="32">
        <f t="shared" si="2"/>
        <v>0</v>
      </c>
      <c r="J22" s="30">
        <f t="shared" si="4"/>
        <v>0</v>
      </c>
    </row>
    <row r="23" spans="1:11" x14ac:dyDescent="0.25">
      <c r="A23" s="26" t="s">
        <v>32</v>
      </c>
      <c r="B23" s="40"/>
      <c r="C23" s="27">
        <v>239281</v>
      </c>
      <c r="D23" s="28">
        <v>0.3</v>
      </c>
      <c r="E23" s="29">
        <f t="shared" si="0"/>
        <v>71784.3</v>
      </c>
      <c r="F23" s="30">
        <v>10000</v>
      </c>
      <c r="G23" s="31">
        <f t="shared" si="3"/>
        <v>7</v>
      </c>
      <c r="H23" s="32">
        <f t="shared" si="1"/>
        <v>0</v>
      </c>
      <c r="I23" s="32">
        <f t="shared" si="2"/>
        <v>0</v>
      </c>
      <c r="J23" s="30">
        <f t="shared" si="4"/>
        <v>0</v>
      </c>
    </row>
    <row r="24" spans="1:11" x14ac:dyDescent="0.25">
      <c r="A24" s="26" t="s">
        <v>11</v>
      </c>
      <c r="B24" s="40"/>
      <c r="C24" s="27">
        <v>239281</v>
      </c>
      <c r="D24" s="28">
        <v>0.3</v>
      </c>
      <c r="E24" s="29">
        <f t="shared" si="0"/>
        <v>71784.3</v>
      </c>
      <c r="F24" s="30">
        <v>1500</v>
      </c>
      <c r="G24" s="31">
        <f t="shared" si="3"/>
        <v>47</v>
      </c>
      <c r="H24" s="32">
        <f t="shared" si="1"/>
        <v>0</v>
      </c>
      <c r="I24" s="32">
        <f t="shared" si="2"/>
        <v>0</v>
      </c>
      <c r="J24" s="30">
        <f t="shared" si="4"/>
        <v>0</v>
      </c>
    </row>
    <row r="25" spans="1:11" x14ac:dyDescent="0.25">
      <c r="A25" s="26" t="s">
        <v>33</v>
      </c>
      <c r="B25" s="40"/>
      <c r="C25" s="27">
        <v>239281</v>
      </c>
      <c r="D25" s="28">
        <v>0.3</v>
      </c>
      <c r="E25" s="29">
        <f t="shared" si="0"/>
        <v>71784.3</v>
      </c>
      <c r="F25" s="30">
        <v>5200</v>
      </c>
      <c r="G25" s="31">
        <f t="shared" si="3"/>
        <v>13</v>
      </c>
      <c r="H25" s="32">
        <f t="shared" si="1"/>
        <v>0</v>
      </c>
      <c r="I25" s="32">
        <f t="shared" si="2"/>
        <v>0</v>
      </c>
      <c r="J25" s="30">
        <f t="shared" si="4"/>
        <v>0</v>
      </c>
    </row>
    <row r="26" spans="1:11" x14ac:dyDescent="0.25">
      <c r="A26" s="26" t="s">
        <v>34</v>
      </c>
      <c r="B26" s="40"/>
      <c r="C26" s="27">
        <v>239281</v>
      </c>
      <c r="D26" s="28">
        <v>0.3</v>
      </c>
      <c r="E26" s="29">
        <f t="shared" si="0"/>
        <v>71784.3</v>
      </c>
      <c r="F26" s="30">
        <v>4100</v>
      </c>
      <c r="G26" s="31">
        <f t="shared" si="3"/>
        <v>17</v>
      </c>
      <c r="H26" s="32">
        <f t="shared" si="1"/>
        <v>0</v>
      </c>
      <c r="I26" s="32">
        <f t="shared" si="2"/>
        <v>0</v>
      </c>
      <c r="J26" s="30">
        <f t="shared" si="4"/>
        <v>0</v>
      </c>
    </row>
    <row r="27" spans="1:11" x14ac:dyDescent="0.25">
      <c r="A27" s="26" t="s">
        <v>53</v>
      </c>
      <c r="B27" s="40"/>
      <c r="C27" s="27">
        <v>239281</v>
      </c>
      <c r="D27" s="28">
        <v>0.3</v>
      </c>
      <c r="E27" s="29">
        <f t="shared" si="0"/>
        <v>71784.3</v>
      </c>
      <c r="F27" s="30">
        <v>1700</v>
      </c>
      <c r="G27" s="31">
        <f t="shared" si="3"/>
        <v>42</v>
      </c>
      <c r="H27" s="32">
        <f t="shared" si="1"/>
        <v>0</v>
      </c>
      <c r="I27" s="32">
        <f t="shared" si="2"/>
        <v>0</v>
      </c>
      <c r="J27" s="30">
        <f t="shared" si="4"/>
        <v>0</v>
      </c>
    </row>
    <row r="28" spans="1:11" x14ac:dyDescent="0.25">
      <c r="A28" s="26" t="s">
        <v>35</v>
      </c>
      <c r="B28" s="40"/>
      <c r="C28" s="27">
        <v>239281</v>
      </c>
      <c r="D28" s="28">
        <v>0.3</v>
      </c>
      <c r="E28" s="29">
        <f t="shared" si="0"/>
        <v>71784.3</v>
      </c>
      <c r="F28" s="30">
        <v>5000</v>
      </c>
      <c r="G28" s="31">
        <f t="shared" si="3"/>
        <v>14</v>
      </c>
      <c r="H28" s="32">
        <f t="shared" si="1"/>
        <v>0</v>
      </c>
      <c r="I28" s="32">
        <f t="shared" si="2"/>
        <v>0</v>
      </c>
      <c r="J28" s="30">
        <f t="shared" si="4"/>
        <v>0</v>
      </c>
    </row>
    <row r="29" spans="1:11" x14ac:dyDescent="0.25">
      <c r="A29" s="26" t="s">
        <v>36</v>
      </c>
      <c r="B29" s="40"/>
      <c r="C29" s="27">
        <v>239281</v>
      </c>
      <c r="D29" s="28">
        <v>0.3</v>
      </c>
      <c r="E29" s="29">
        <f t="shared" si="0"/>
        <v>71784.3</v>
      </c>
      <c r="F29" s="30">
        <v>3500</v>
      </c>
      <c r="G29" s="31">
        <f t="shared" si="3"/>
        <v>20</v>
      </c>
      <c r="H29" s="32">
        <f t="shared" si="1"/>
        <v>0</v>
      </c>
      <c r="I29" s="32">
        <f t="shared" si="2"/>
        <v>0</v>
      </c>
      <c r="J29" s="30">
        <f t="shared" si="4"/>
        <v>0</v>
      </c>
    </row>
    <row r="30" spans="1:11" ht="30" x14ac:dyDescent="0.25">
      <c r="A30" s="26" t="s">
        <v>37</v>
      </c>
      <c r="B30" s="40"/>
      <c r="C30" s="27">
        <v>107127</v>
      </c>
      <c r="D30" s="28">
        <v>0.3</v>
      </c>
      <c r="E30" s="29">
        <f t="shared" si="0"/>
        <v>32138.1</v>
      </c>
      <c r="F30" s="30">
        <v>1500</v>
      </c>
      <c r="G30" s="31">
        <f t="shared" si="3"/>
        <v>21</v>
      </c>
      <c r="H30" s="32">
        <f t="shared" si="1"/>
        <v>0</v>
      </c>
      <c r="I30" s="32">
        <f t="shared" si="2"/>
        <v>0</v>
      </c>
      <c r="J30" s="30">
        <f t="shared" si="4"/>
        <v>0</v>
      </c>
    </row>
    <row r="31" spans="1:11" x14ac:dyDescent="0.25">
      <c r="A31" s="26" t="s">
        <v>38</v>
      </c>
      <c r="B31" s="40"/>
      <c r="C31" s="27">
        <v>239281</v>
      </c>
      <c r="D31" s="28">
        <v>0.3</v>
      </c>
      <c r="E31" s="29">
        <f t="shared" si="0"/>
        <v>71784.3</v>
      </c>
      <c r="F31" s="30">
        <v>2500</v>
      </c>
      <c r="G31" s="31">
        <f t="shared" si="3"/>
        <v>28</v>
      </c>
      <c r="H31" s="32">
        <f t="shared" si="1"/>
        <v>0</v>
      </c>
      <c r="I31" s="32">
        <f t="shared" si="2"/>
        <v>0</v>
      </c>
      <c r="J31" s="30">
        <f t="shared" si="4"/>
        <v>0</v>
      </c>
    </row>
    <row r="32" spans="1:11" x14ac:dyDescent="0.25">
      <c r="A32" s="26" t="s">
        <v>39</v>
      </c>
      <c r="B32" s="40"/>
      <c r="C32" s="27">
        <v>239281</v>
      </c>
      <c r="D32" s="28">
        <v>0.3</v>
      </c>
      <c r="E32" s="29">
        <f t="shared" si="0"/>
        <v>71784.3</v>
      </c>
      <c r="F32" s="30">
        <v>5200</v>
      </c>
      <c r="G32" s="31">
        <f t="shared" si="3"/>
        <v>13</v>
      </c>
      <c r="H32" s="32">
        <f t="shared" si="1"/>
        <v>0</v>
      </c>
      <c r="I32" s="32">
        <f t="shared" si="2"/>
        <v>0</v>
      </c>
      <c r="J32" s="30">
        <f t="shared" si="4"/>
        <v>0</v>
      </c>
    </row>
    <row r="33" spans="1:10" x14ac:dyDescent="0.25">
      <c r="A33" s="26" t="s">
        <v>12</v>
      </c>
      <c r="B33" s="40"/>
      <c r="C33" s="27">
        <v>239281</v>
      </c>
      <c r="D33" s="28">
        <v>0.3</v>
      </c>
      <c r="E33" s="29">
        <f t="shared" si="0"/>
        <v>71784.3</v>
      </c>
      <c r="F33" s="30">
        <v>7600</v>
      </c>
      <c r="G33" s="31">
        <f t="shared" si="3"/>
        <v>9</v>
      </c>
      <c r="H33" s="32">
        <f t="shared" si="1"/>
        <v>0</v>
      </c>
      <c r="I33" s="32">
        <f t="shared" si="2"/>
        <v>0</v>
      </c>
      <c r="J33" s="30">
        <f t="shared" si="4"/>
        <v>0</v>
      </c>
    </row>
    <row r="34" spans="1:10" x14ac:dyDescent="0.25">
      <c r="A34" s="26" t="s">
        <v>40</v>
      </c>
      <c r="B34" s="40"/>
      <c r="C34" s="27">
        <v>239281</v>
      </c>
      <c r="D34" s="28">
        <v>0.3</v>
      </c>
      <c r="E34" s="29">
        <f t="shared" si="0"/>
        <v>71784.3</v>
      </c>
      <c r="F34" s="30">
        <v>14400</v>
      </c>
      <c r="G34" s="31">
        <f t="shared" si="3"/>
        <v>4</v>
      </c>
      <c r="H34" s="32">
        <f t="shared" si="1"/>
        <v>0</v>
      </c>
      <c r="I34" s="32">
        <f t="shared" si="2"/>
        <v>0</v>
      </c>
      <c r="J34" s="30">
        <f t="shared" si="4"/>
        <v>0</v>
      </c>
    </row>
    <row r="35" spans="1:10" x14ac:dyDescent="0.25">
      <c r="A35" s="26" t="s">
        <v>41</v>
      </c>
      <c r="B35" s="40"/>
      <c r="C35" s="27">
        <v>132154</v>
      </c>
      <c r="D35" s="28">
        <v>0.3</v>
      </c>
      <c r="E35" s="29">
        <f t="shared" si="0"/>
        <v>39646.199999999997</v>
      </c>
      <c r="F35" s="30">
        <v>1500</v>
      </c>
      <c r="G35" s="31">
        <f t="shared" si="3"/>
        <v>26</v>
      </c>
      <c r="H35" s="32">
        <f t="shared" si="1"/>
        <v>0</v>
      </c>
      <c r="I35" s="32">
        <f t="shared" si="2"/>
        <v>0</v>
      </c>
      <c r="J35" s="30">
        <f t="shared" si="4"/>
        <v>0</v>
      </c>
    </row>
    <row r="36" spans="1:10" x14ac:dyDescent="0.25">
      <c r="A36" s="26" t="s">
        <v>42</v>
      </c>
      <c r="B36" s="40"/>
      <c r="C36" s="27">
        <v>107127</v>
      </c>
      <c r="D36" s="28">
        <v>0.3</v>
      </c>
      <c r="E36" s="29">
        <f t="shared" si="0"/>
        <v>32138.1</v>
      </c>
      <c r="F36" s="30">
        <v>1500</v>
      </c>
      <c r="G36" s="31">
        <f t="shared" si="3"/>
        <v>21</v>
      </c>
      <c r="H36" s="32">
        <f t="shared" si="1"/>
        <v>0</v>
      </c>
      <c r="I36" s="32">
        <f t="shared" si="2"/>
        <v>0</v>
      </c>
      <c r="J36" s="30">
        <f t="shared" si="4"/>
        <v>0</v>
      </c>
    </row>
    <row r="37" spans="1:10" x14ac:dyDescent="0.25">
      <c r="A37" s="26" t="s">
        <v>43</v>
      </c>
      <c r="B37" s="40"/>
      <c r="C37" s="27">
        <v>132154</v>
      </c>
      <c r="D37" s="28">
        <v>0.3</v>
      </c>
      <c r="E37" s="29">
        <f t="shared" si="0"/>
        <v>39646.199999999997</v>
      </c>
      <c r="F37" s="30">
        <v>1500</v>
      </c>
      <c r="G37" s="31">
        <f t="shared" si="3"/>
        <v>26</v>
      </c>
      <c r="H37" s="32">
        <f t="shared" si="1"/>
        <v>0</v>
      </c>
      <c r="I37" s="32">
        <f t="shared" si="2"/>
        <v>0</v>
      </c>
      <c r="J37" s="30">
        <f t="shared" si="4"/>
        <v>0</v>
      </c>
    </row>
    <row r="38" spans="1:10" x14ac:dyDescent="0.25">
      <c r="A38" s="26" t="s">
        <v>44</v>
      </c>
      <c r="B38" s="40"/>
      <c r="C38" s="27">
        <v>107127</v>
      </c>
      <c r="D38" s="28">
        <v>0.3</v>
      </c>
      <c r="E38" s="29">
        <f t="shared" si="0"/>
        <v>32138.1</v>
      </c>
      <c r="F38" s="30">
        <v>1500</v>
      </c>
      <c r="G38" s="31">
        <f t="shared" si="3"/>
        <v>21</v>
      </c>
      <c r="H38" s="32">
        <f t="shared" si="1"/>
        <v>0</v>
      </c>
      <c r="I38" s="32">
        <f t="shared" si="2"/>
        <v>0</v>
      </c>
      <c r="J38" s="30">
        <f t="shared" si="4"/>
        <v>0</v>
      </c>
    </row>
    <row r="39" spans="1:10" x14ac:dyDescent="0.25">
      <c r="A39" s="26" t="s">
        <v>45</v>
      </c>
      <c r="B39" s="40"/>
      <c r="C39" s="27">
        <v>132154</v>
      </c>
      <c r="D39" s="28">
        <v>0.3</v>
      </c>
      <c r="E39" s="29">
        <f t="shared" si="0"/>
        <v>39646.199999999997</v>
      </c>
      <c r="F39" s="30">
        <v>1500</v>
      </c>
      <c r="G39" s="31">
        <f t="shared" si="3"/>
        <v>26</v>
      </c>
      <c r="H39" s="32">
        <f t="shared" si="1"/>
        <v>0</v>
      </c>
      <c r="I39" s="32">
        <f t="shared" si="2"/>
        <v>0</v>
      </c>
      <c r="J39" s="30">
        <f t="shared" si="4"/>
        <v>0</v>
      </c>
    </row>
    <row r="40" spans="1:10" x14ac:dyDescent="0.25">
      <c r="A40" s="26" t="s">
        <v>46</v>
      </c>
      <c r="B40" s="40"/>
      <c r="C40" s="27">
        <v>107127</v>
      </c>
      <c r="D40" s="28">
        <v>0.3</v>
      </c>
      <c r="E40" s="29">
        <f t="shared" si="0"/>
        <v>32138.1</v>
      </c>
      <c r="F40" s="30">
        <v>1500</v>
      </c>
      <c r="G40" s="31">
        <f t="shared" si="3"/>
        <v>21</v>
      </c>
      <c r="H40" s="32">
        <f t="shared" si="1"/>
        <v>0</v>
      </c>
      <c r="I40" s="32">
        <f t="shared" si="2"/>
        <v>0</v>
      </c>
      <c r="J40" s="30">
        <f t="shared" si="4"/>
        <v>0</v>
      </c>
    </row>
    <row r="41" spans="1:10" x14ac:dyDescent="0.25">
      <c r="A41" s="26" t="s">
        <v>47</v>
      </c>
      <c r="B41" s="40"/>
      <c r="C41" s="27">
        <v>132154</v>
      </c>
      <c r="D41" s="28">
        <v>0.3</v>
      </c>
      <c r="E41" s="29">
        <f t="shared" si="0"/>
        <v>39646.199999999997</v>
      </c>
      <c r="F41" s="30">
        <v>8600</v>
      </c>
      <c r="G41" s="31">
        <f t="shared" si="3"/>
        <v>4</v>
      </c>
      <c r="H41" s="32">
        <f t="shared" si="1"/>
        <v>0</v>
      </c>
      <c r="I41" s="32">
        <f t="shared" si="2"/>
        <v>0</v>
      </c>
      <c r="J41" s="30">
        <f t="shared" si="4"/>
        <v>0</v>
      </c>
    </row>
    <row r="42" spans="1:10" x14ac:dyDescent="0.25">
      <c r="A42" s="26" t="s">
        <v>48</v>
      </c>
      <c r="B42" s="40"/>
      <c r="C42" s="27">
        <v>107127</v>
      </c>
      <c r="D42" s="28">
        <v>0.3</v>
      </c>
      <c r="E42" s="29">
        <f t="shared" si="0"/>
        <v>32138.1</v>
      </c>
      <c r="F42" s="30">
        <v>1500</v>
      </c>
      <c r="G42" s="31">
        <f t="shared" si="3"/>
        <v>21</v>
      </c>
      <c r="H42" s="32">
        <f t="shared" si="1"/>
        <v>0</v>
      </c>
      <c r="I42" s="32">
        <f t="shared" si="2"/>
        <v>0</v>
      </c>
      <c r="J42" s="30">
        <f t="shared" si="4"/>
        <v>0</v>
      </c>
    </row>
    <row r="43" spans="1:10" x14ac:dyDescent="0.25">
      <c r="A43" s="26" t="s">
        <v>49</v>
      </c>
      <c r="B43" s="40"/>
      <c r="C43" s="27">
        <v>239281</v>
      </c>
      <c r="D43" s="28">
        <v>0.3</v>
      </c>
      <c r="E43" s="29">
        <f t="shared" si="0"/>
        <v>71784.3</v>
      </c>
      <c r="F43" s="30">
        <v>10000</v>
      </c>
      <c r="G43" s="31">
        <f t="shared" si="3"/>
        <v>7</v>
      </c>
      <c r="H43" s="32">
        <f t="shared" si="1"/>
        <v>0</v>
      </c>
      <c r="I43" s="32">
        <f t="shared" si="2"/>
        <v>0</v>
      </c>
      <c r="J43" s="30">
        <f t="shared" si="4"/>
        <v>0</v>
      </c>
    </row>
    <row r="44" spans="1:10" ht="30" x14ac:dyDescent="0.25">
      <c r="A44" s="26" t="s">
        <v>50</v>
      </c>
      <c r="B44" s="40"/>
      <c r="C44" s="27">
        <v>132154</v>
      </c>
      <c r="D44" s="28">
        <v>0.3</v>
      </c>
      <c r="E44" s="29">
        <f t="shared" si="0"/>
        <v>39646.199999999997</v>
      </c>
      <c r="F44" s="30">
        <v>1500</v>
      </c>
      <c r="G44" s="31">
        <f t="shared" si="3"/>
        <v>26</v>
      </c>
      <c r="H44" s="32">
        <f t="shared" si="1"/>
        <v>0</v>
      </c>
      <c r="I44" s="32">
        <f t="shared" si="2"/>
        <v>0</v>
      </c>
      <c r="J44" s="30">
        <f t="shared" si="4"/>
        <v>0</v>
      </c>
    </row>
    <row r="45" spans="1:10" ht="30" x14ac:dyDescent="0.25">
      <c r="A45" s="26" t="s">
        <v>51</v>
      </c>
      <c r="B45" s="40"/>
      <c r="C45" s="27">
        <v>107127</v>
      </c>
      <c r="D45" s="28">
        <v>0.3</v>
      </c>
      <c r="E45" s="29">
        <f t="shared" si="0"/>
        <v>32138.1</v>
      </c>
      <c r="F45" s="30">
        <v>7100</v>
      </c>
      <c r="G45" s="31">
        <f t="shared" si="3"/>
        <v>4</v>
      </c>
      <c r="H45" s="32">
        <f t="shared" si="1"/>
        <v>0</v>
      </c>
      <c r="I45" s="32">
        <f t="shared" si="2"/>
        <v>0</v>
      </c>
      <c r="J45" s="30">
        <f t="shared" si="4"/>
        <v>0</v>
      </c>
    </row>
    <row r="46" spans="1:10" ht="30" x14ac:dyDescent="0.25">
      <c r="A46" s="26" t="s">
        <v>52</v>
      </c>
      <c r="B46" s="40"/>
      <c r="C46" s="27">
        <v>239281</v>
      </c>
      <c r="D46" s="28">
        <v>0.3</v>
      </c>
      <c r="E46" s="29">
        <f t="shared" si="0"/>
        <v>71784.3</v>
      </c>
      <c r="F46" s="30">
        <v>1500</v>
      </c>
      <c r="G46" s="31">
        <f t="shared" si="3"/>
        <v>47</v>
      </c>
      <c r="H46" s="32">
        <f t="shared" si="1"/>
        <v>0</v>
      </c>
      <c r="I46" s="32">
        <f t="shared" si="2"/>
        <v>0</v>
      </c>
      <c r="J46" s="30">
        <f t="shared" si="4"/>
        <v>0</v>
      </c>
    </row>
  </sheetData>
  <sheetProtection algorithmName="SHA-512" hashValue="KzEVrbQjXrchcoJHaJJlWOneBp5YGSSjreIJmPZlQaWr9s9wzQXfpQUMXMNq+uARh6F4c6+galNDIhihQNtjRw==" saltValue="jqaf51BKK/QpvTRpJEpuxA==" spinCount="100000" sheet="1" objects="1" scenarios="1"/>
  <protectedRanges>
    <protectedRange algorithmName="SHA-512" hashValue="oYjeU0Nglk1jLAMijOMLTXzTcVYvWEt20Gm/GBhSkYWIGj/XYSXMndD+7wttLoJSAe5SoQq38uXJYsPxOn+gpw==" saltValue="HFua27Mwd9VnTtGXbLPjUg==" spinCount="100000" sqref="B6:B46" name="Range1"/>
  </protectedRanges>
  <dataValidations count="1">
    <dataValidation type="whole" allowBlank="1" showInputMessage="1" showErrorMessage="1" sqref="B6:B46" xr:uid="{D733BE9F-58C6-4CDB-B69C-25B1E31744D8}">
      <formula1>0</formula1>
      <formula2>100000000000000</formula2>
    </dataValidation>
  </dataValidations>
  <pageMargins left="0.25" right="0.25" top="0.75" bottom="0.75" header="0.3" footer="0.3"/>
  <pageSetup scale="66" orientation="landscape" r:id="rId1"/>
  <headerFooter>
    <oddHeader>&amp;C&amp;"Arial,Bold"&amp;14EXHIBIT A-5-b
SRC# 22 - MMA PROVIDER NETWORK AGREEMENTS/CONTRACTS
REGION F</oddHeader>
    <oddFooter>&amp;C&amp;"Arial,Bold"AHCA ITN 010-22/23, Attachment A, Exhibit A-5-b, 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0F3AEF6743C0443AE0236E83774DA8B" ma:contentTypeVersion="4" ma:contentTypeDescription="Create a new document." ma:contentTypeScope="" ma:versionID="aa3537fb298509f98a5758a501aab2e4">
  <xsd:schema xmlns:xsd="http://www.w3.org/2001/XMLSchema" xmlns:xs="http://www.w3.org/2001/XMLSchema" xmlns:p="http://schemas.microsoft.com/office/2006/metadata/properties" xmlns:ns2="b9665215-2f27-4e8f-b289-709ef96a62d1" xmlns:ns3="33508e0d-5035-423e-8818-6e8ee09764fe" targetNamespace="http://schemas.microsoft.com/office/2006/metadata/properties" ma:root="true" ma:fieldsID="1a3faf932349f4004b84a6e9473bf96e" ns2:_="" ns3:_="">
    <xsd:import namespace="b9665215-2f27-4e8f-b289-709ef96a62d1"/>
    <xsd:import namespace="33508e0d-5035-423e-8818-6e8ee097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665215-2f27-4e8f-b289-709ef96a62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508e0d-5035-423e-8818-6e8ee0976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F3C731-E56A-4DF1-9E5F-52B9B99DCD29}">
  <ds:schemaRefs>
    <ds:schemaRef ds:uri="http://schemas.microsoft.com/sharepoint/v3/contenttype/forms"/>
  </ds:schemaRefs>
</ds:datastoreItem>
</file>

<file path=customXml/itemProps2.xml><?xml version="1.0" encoding="utf-8"?>
<ds:datastoreItem xmlns:ds="http://schemas.openxmlformats.org/officeDocument/2006/customXml" ds:itemID="{0AA2A546-0CFB-49BE-A357-8AA9647E2444}">
  <ds:schemaRefs>
    <ds:schemaRef ds:uri="http://purl.org/dc/elements/1.1/"/>
    <ds:schemaRef ds:uri="http://www.w3.org/XML/1998/namespace"/>
    <ds:schemaRef ds:uri="8ad17182-ceaa-4671-95e5-a77e571fc2b1"/>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D80DDDCE-0F2F-4CD4-B042-16878D3EBA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665215-2f27-4e8f-b289-709ef96a62d1"/>
    <ds:schemaRef ds:uri="33508e0d-5035-423e-8818-6e8ee097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Respondent</vt:lpstr>
      <vt:lpstr>Instructions</vt:lpstr>
      <vt:lpstr>Scoring</vt:lpstr>
      <vt:lpstr>Region A</vt:lpstr>
      <vt:lpstr>Region B</vt:lpstr>
      <vt:lpstr>Region C</vt:lpstr>
      <vt:lpstr>Region D</vt:lpstr>
      <vt:lpstr>Region E</vt:lpstr>
      <vt:lpstr>Region F</vt:lpstr>
      <vt:lpstr>Region G</vt:lpstr>
      <vt:lpstr>Region H</vt:lpstr>
      <vt:lpstr>Region I</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Diaz, Luis</dc:creator>
  <cp:lastModifiedBy>Collins, Anderson</cp:lastModifiedBy>
  <cp:lastPrinted>2023-04-04T16:02:33Z</cp:lastPrinted>
  <dcterms:created xsi:type="dcterms:W3CDTF">2017-06-27T12:24:41Z</dcterms:created>
  <dcterms:modified xsi:type="dcterms:W3CDTF">2023-04-04T16:03:21Z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0x010100E0F3AEF6743C0443AE0236E83774DA8B</vt:lpwstr>
  </property>
</Properties>
</file>